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ochemes\Desktop\"/>
    </mc:Choice>
  </mc:AlternateContent>
  <xr:revisionPtr revIDLastSave="0" documentId="13_ncr:1_{AF794E70-9DC8-4CA0-9D85-4A5B31D13CAC}" xr6:coauthVersionLast="47" xr6:coauthVersionMax="47" xr10:uidLastSave="{00000000-0000-0000-0000-000000000000}"/>
  <bookViews>
    <workbookView xWindow="-21720" yWindow="-45" windowWidth="21840" windowHeight="13140" firstSheet="1" activeTab="3" xr2:uid="{BB463BCD-AF6E-488D-A2ED-7BC8798C0983}"/>
  </bookViews>
  <sheets>
    <sheet name="DATA SUFF MATH TRACKER" sheetId="7" r:id="rId1"/>
    <sheet name="PROB SOLV MATH TRACKER" sheetId="6" r:id="rId2"/>
    <sheet name="Scatter Plots Time vs PCT Right" sheetId="9" r:id="rId3"/>
    <sheet name="consolid QUANT" sheetId="8" r:id="rId4"/>
  </sheets>
  <calcPr calcId="191029" calcMode="autoNoTable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7" l="1"/>
  <c r="D14" i="7"/>
  <c r="D13" i="7"/>
  <c r="BS857" i="6" l="1"/>
  <c r="BS856" i="6"/>
  <c r="BS855" i="6"/>
  <c r="BS854" i="6"/>
  <c r="BS853" i="6"/>
  <c r="BS852" i="6"/>
  <c r="BS851" i="6"/>
  <c r="BS850" i="6"/>
  <c r="BS849" i="6"/>
  <c r="BS848" i="6"/>
  <c r="BS847" i="6"/>
  <c r="BS846" i="6"/>
  <c r="BS845" i="6"/>
  <c r="BS844" i="6"/>
  <c r="BS843" i="6"/>
  <c r="BS842" i="6"/>
  <c r="BS841" i="6"/>
  <c r="BS840" i="6"/>
  <c r="BS839" i="6"/>
  <c r="BS838" i="6"/>
  <c r="BS837" i="6"/>
  <c r="BS836" i="6"/>
  <c r="BS835" i="6"/>
  <c r="BS834" i="6"/>
  <c r="BS833" i="6"/>
  <c r="BS832" i="6"/>
  <c r="BS831" i="6"/>
  <c r="BS830" i="6"/>
  <c r="BS829" i="6"/>
  <c r="BS828" i="6"/>
  <c r="BS827" i="6"/>
  <c r="BS826" i="6"/>
  <c r="BS825" i="6"/>
  <c r="BS824" i="6"/>
  <c r="BS823" i="6"/>
  <c r="BS822" i="6"/>
  <c r="BS821" i="6"/>
  <c r="BS820" i="6"/>
  <c r="BS819" i="6"/>
  <c r="BS818" i="6"/>
  <c r="BS817" i="6"/>
  <c r="BS816" i="6"/>
  <c r="BS815" i="6"/>
  <c r="BS814" i="6"/>
  <c r="BS813" i="6"/>
  <c r="BS812" i="6"/>
  <c r="BS811" i="6"/>
  <c r="BS810" i="6"/>
  <c r="BS809" i="6"/>
  <c r="BS808" i="6"/>
  <c r="BS807" i="6"/>
  <c r="BS806" i="6"/>
  <c r="BS805" i="6"/>
  <c r="BS804" i="6"/>
  <c r="BS803" i="6"/>
  <c r="BS802" i="6"/>
  <c r="BS801" i="6"/>
  <c r="BS800" i="6"/>
  <c r="BS799" i="6"/>
  <c r="BS798" i="6"/>
  <c r="BS797" i="6"/>
  <c r="BS796" i="6"/>
  <c r="BS795" i="6"/>
  <c r="BS794" i="6"/>
  <c r="BS793" i="6"/>
  <c r="BS792" i="6"/>
  <c r="BS791" i="6"/>
  <c r="BS790" i="6"/>
  <c r="BS789" i="6"/>
  <c r="BS788" i="6"/>
  <c r="BS787" i="6"/>
  <c r="BS786" i="6"/>
  <c r="BS785" i="6"/>
  <c r="BS784" i="6"/>
  <c r="BS783" i="6"/>
  <c r="BS782" i="6"/>
  <c r="BS781" i="6"/>
  <c r="BS780" i="6"/>
  <c r="BS779" i="6"/>
  <c r="BS778" i="6"/>
  <c r="BS777" i="6"/>
  <c r="BS776" i="6"/>
  <c r="BS775" i="6"/>
  <c r="BS774" i="6"/>
  <c r="BS773" i="6"/>
  <c r="BS772" i="6"/>
  <c r="BS771" i="6"/>
  <c r="BS770" i="6"/>
  <c r="BS769" i="6"/>
  <c r="BS768" i="6"/>
  <c r="BS767" i="6"/>
  <c r="BS766" i="6"/>
  <c r="BS765" i="6"/>
  <c r="BS764" i="6"/>
  <c r="BS763" i="6"/>
  <c r="BS762" i="6"/>
  <c r="BS761" i="6"/>
  <c r="BS760" i="6"/>
  <c r="BS759" i="6"/>
  <c r="BS758" i="6"/>
  <c r="BS757" i="6"/>
  <c r="BS756" i="6"/>
  <c r="BS755" i="6"/>
  <c r="BS754" i="6"/>
  <c r="BS753" i="6"/>
  <c r="BS752" i="6"/>
  <c r="BS751" i="6"/>
  <c r="BS750" i="6"/>
  <c r="BS749" i="6"/>
  <c r="BS748" i="6"/>
  <c r="BS747" i="6"/>
  <c r="BS746" i="6"/>
  <c r="BS745" i="6"/>
  <c r="BS744" i="6"/>
  <c r="BS743" i="6"/>
  <c r="BS742" i="6"/>
  <c r="BS741" i="6"/>
  <c r="BS740" i="6"/>
  <c r="BS739" i="6"/>
  <c r="BS738" i="6"/>
  <c r="BS737" i="6"/>
  <c r="BS736" i="6"/>
  <c r="BS735" i="6"/>
  <c r="BS734" i="6"/>
  <c r="BS733" i="6"/>
  <c r="BS732" i="6"/>
  <c r="BS731" i="6"/>
  <c r="BS730" i="6"/>
  <c r="BS729" i="6"/>
  <c r="BS728" i="6"/>
  <c r="BS727" i="6"/>
  <c r="BS726" i="6"/>
  <c r="BS725" i="6"/>
  <c r="BS724" i="6"/>
  <c r="BS723" i="6"/>
  <c r="BS722" i="6"/>
  <c r="BS721" i="6"/>
  <c r="BS720" i="6"/>
  <c r="BS719" i="6"/>
  <c r="BS718" i="6"/>
  <c r="BS717" i="6"/>
  <c r="BS716" i="6"/>
  <c r="BS715" i="6"/>
  <c r="BS714" i="6"/>
  <c r="BS713" i="6"/>
  <c r="BS712" i="6"/>
  <c r="BS711" i="6"/>
  <c r="BS710" i="6"/>
  <c r="BS709" i="6"/>
  <c r="BS708" i="6"/>
  <c r="BS707" i="6"/>
  <c r="BS706" i="6"/>
  <c r="BS705" i="6"/>
  <c r="BS704" i="6"/>
  <c r="BS703" i="6"/>
  <c r="BS702" i="6"/>
  <c r="BS701" i="6"/>
  <c r="BS700" i="6"/>
  <c r="BS699" i="6"/>
  <c r="BS698" i="6"/>
  <c r="BS697" i="6"/>
  <c r="BS696" i="6"/>
  <c r="BS695" i="6"/>
  <c r="BS694" i="6"/>
  <c r="BS693" i="6"/>
  <c r="BS692" i="6"/>
  <c r="BS691" i="6"/>
  <c r="BS690" i="6"/>
  <c r="BS689" i="6"/>
  <c r="BS688" i="6"/>
  <c r="BS687" i="6"/>
  <c r="BS686" i="6"/>
  <c r="BS685" i="6"/>
  <c r="BS684" i="6"/>
  <c r="BS683" i="6"/>
  <c r="BS682" i="6"/>
  <c r="BS681" i="6"/>
  <c r="BS680" i="6"/>
  <c r="BS679" i="6"/>
  <c r="BS678" i="6"/>
  <c r="BS677" i="6"/>
  <c r="BS676" i="6"/>
  <c r="BS675" i="6"/>
  <c r="BS674" i="6"/>
  <c r="BS673" i="6"/>
  <c r="BS672" i="6"/>
  <c r="BR583" i="7"/>
  <c r="BR582" i="7"/>
  <c r="BR581" i="7"/>
  <c r="BR580" i="7"/>
  <c r="BR579" i="7"/>
  <c r="BR578" i="7"/>
  <c r="BR577" i="7"/>
  <c r="BR576" i="7"/>
  <c r="BR575" i="7"/>
  <c r="BR574" i="7"/>
  <c r="BR573" i="7"/>
  <c r="BR572" i="7"/>
  <c r="BR571" i="7"/>
  <c r="BR570" i="7"/>
  <c r="BR569" i="7"/>
  <c r="BR568" i="7"/>
  <c r="BR567" i="7"/>
  <c r="BR566" i="7"/>
  <c r="BR565" i="7"/>
  <c r="BR564" i="7"/>
  <c r="BR563" i="7"/>
  <c r="BR562" i="7"/>
  <c r="BR561" i="7"/>
  <c r="BR560" i="7"/>
  <c r="BR559" i="7"/>
  <c r="BR558" i="7"/>
  <c r="BR557" i="7"/>
  <c r="BR556" i="7"/>
  <c r="BR555" i="7"/>
  <c r="BR554" i="7"/>
  <c r="BR553" i="7"/>
  <c r="BR552" i="7"/>
  <c r="BR551" i="7"/>
  <c r="BR550" i="7"/>
  <c r="BR549" i="7"/>
  <c r="BR548" i="7"/>
  <c r="BR547" i="7"/>
  <c r="BR546" i="7"/>
  <c r="BR545" i="7"/>
  <c r="BR544" i="7"/>
  <c r="BR543" i="7"/>
  <c r="BR542" i="7"/>
  <c r="BR541" i="7"/>
  <c r="BR540" i="7"/>
  <c r="BR539" i="7"/>
  <c r="BR538" i="7"/>
  <c r="BR537" i="7"/>
  <c r="BR536" i="7"/>
  <c r="BR535" i="7"/>
  <c r="BR534" i="7"/>
  <c r="BR533" i="7"/>
  <c r="BR532" i="7"/>
  <c r="BR531" i="7"/>
  <c r="BR530" i="7"/>
  <c r="BR529" i="7"/>
  <c r="BR528" i="7"/>
  <c r="BR527" i="7"/>
  <c r="BR526" i="7"/>
  <c r="BR525" i="7"/>
  <c r="BR524" i="7"/>
  <c r="BR523" i="7"/>
  <c r="BR522" i="7"/>
  <c r="BR521" i="7"/>
  <c r="BR520" i="7"/>
  <c r="BR519" i="7"/>
  <c r="BR518" i="7"/>
  <c r="BR517" i="7"/>
  <c r="BR516" i="7"/>
  <c r="BR515" i="7"/>
  <c r="BR514" i="7"/>
  <c r="BR513" i="7"/>
  <c r="BR512" i="7"/>
  <c r="BR511" i="7"/>
  <c r="BR510" i="7"/>
  <c r="BR509" i="7"/>
  <c r="BR508" i="7"/>
  <c r="BR507" i="7"/>
  <c r="BR506" i="7"/>
  <c r="BR505" i="7"/>
  <c r="BR504" i="7"/>
  <c r="BR503" i="7"/>
  <c r="BR502" i="7"/>
  <c r="BR501" i="7"/>
  <c r="BR500" i="7"/>
  <c r="BR499" i="7"/>
  <c r="BR498" i="7"/>
  <c r="BR497" i="7"/>
  <c r="BR496" i="7"/>
  <c r="BR495" i="7"/>
  <c r="BR494" i="7"/>
  <c r="BR493" i="7"/>
  <c r="BR492" i="7"/>
  <c r="BR491" i="7"/>
  <c r="BR490" i="7"/>
  <c r="BR489" i="7"/>
  <c r="BR488" i="7"/>
  <c r="BR487" i="7"/>
  <c r="BR486" i="7"/>
  <c r="BR485" i="7"/>
  <c r="BR484" i="7"/>
  <c r="BR483" i="7"/>
  <c r="BR482" i="7"/>
  <c r="BR481" i="7"/>
  <c r="BR480" i="7"/>
  <c r="BR479" i="7"/>
  <c r="BR478" i="7"/>
  <c r="BR477" i="7"/>
  <c r="BR476" i="7"/>
  <c r="BR475" i="7"/>
  <c r="BR474" i="7"/>
  <c r="BR473" i="7"/>
  <c r="BR472" i="7"/>
  <c r="BR471" i="7"/>
  <c r="BR470" i="7"/>
  <c r="BR469" i="7"/>
  <c r="BR468" i="7"/>
  <c r="BR467" i="7"/>
  <c r="BR466" i="7"/>
  <c r="BR465" i="7"/>
  <c r="BR464" i="7"/>
  <c r="BR463" i="7"/>
  <c r="BR462" i="7"/>
  <c r="BR461" i="7"/>
  <c r="BR460" i="7"/>
  <c r="BR459" i="7"/>
  <c r="BR458" i="7"/>
  <c r="BR457" i="7"/>
  <c r="BR456" i="7"/>
  <c r="BR455" i="7"/>
  <c r="BR454" i="7"/>
  <c r="BR453" i="7"/>
  <c r="BR452" i="7"/>
  <c r="BR451" i="7"/>
  <c r="BR450" i="7"/>
  <c r="BR449" i="7"/>
  <c r="BR448" i="7"/>
  <c r="BR447" i="7"/>
  <c r="BR446" i="7"/>
  <c r="BR445" i="7"/>
  <c r="BR444" i="7"/>
  <c r="BR443" i="7"/>
  <c r="BR442" i="7"/>
  <c r="BR441" i="7"/>
  <c r="BR440" i="7"/>
  <c r="BR439" i="7"/>
  <c r="BR438" i="7"/>
  <c r="BR437" i="7"/>
  <c r="BR436" i="7"/>
  <c r="BR435" i="7"/>
  <c r="BR434" i="7"/>
  <c r="BR433" i="7"/>
  <c r="BR432" i="7"/>
  <c r="BR431" i="7"/>
  <c r="BR430" i="7"/>
  <c r="BR429" i="7"/>
  <c r="BR428" i="7"/>
  <c r="BR427" i="7"/>
  <c r="BR426" i="7"/>
  <c r="BR425" i="7"/>
  <c r="BR424" i="7"/>
  <c r="BR423" i="7"/>
  <c r="BR422" i="7"/>
  <c r="BR421" i="7"/>
  <c r="BR420" i="7"/>
  <c r="BR419" i="7"/>
  <c r="BR418" i="7"/>
  <c r="BR417" i="7"/>
  <c r="BR416" i="7"/>
  <c r="BR415" i="7"/>
  <c r="BR414" i="7"/>
  <c r="BR413" i="7"/>
  <c r="BR412" i="7"/>
  <c r="BR411" i="7"/>
  <c r="BR410" i="7"/>
  <c r="CR60" i="7"/>
  <c r="CQ60" i="7"/>
  <c r="CP60" i="7"/>
  <c r="CR59" i="7"/>
  <c r="CQ59" i="7"/>
  <c r="CP59" i="7"/>
  <c r="CR58" i="7"/>
  <c r="CQ58" i="7"/>
  <c r="CP58" i="7"/>
  <c r="CR57" i="7"/>
  <c r="CQ57" i="7"/>
  <c r="CP57" i="7"/>
  <c r="CR56" i="7"/>
  <c r="CQ56" i="7"/>
  <c r="CP56" i="7"/>
  <c r="CR55" i="7"/>
  <c r="CQ55" i="7"/>
  <c r="CP55" i="7"/>
  <c r="CR54" i="7"/>
  <c r="CQ54" i="7"/>
  <c r="CP54" i="7"/>
  <c r="CR53" i="7"/>
  <c r="CQ53" i="7"/>
  <c r="CP53" i="7"/>
  <c r="CR52" i="7"/>
  <c r="CQ52" i="7"/>
  <c r="CP52" i="7"/>
  <c r="CR51" i="7"/>
  <c r="CQ51" i="7"/>
  <c r="CP51" i="7"/>
  <c r="CR50" i="7"/>
  <c r="CQ50" i="7"/>
  <c r="CP50" i="7"/>
  <c r="CR49" i="7"/>
  <c r="CQ49" i="7"/>
  <c r="CP49" i="7"/>
  <c r="CR48" i="7"/>
  <c r="CQ48" i="7"/>
  <c r="CP48" i="7"/>
  <c r="CR47" i="7"/>
  <c r="CQ47" i="7"/>
  <c r="CP47" i="7"/>
  <c r="CR46" i="7"/>
  <c r="CQ46" i="7"/>
  <c r="CP46" i="7"/>
  <c r="CR45" i="7"/>
  <c r="CQ45" i="7"/>
  <c r="CP45" i="7"/>
  <c r="CR44" i="7"/>
  <c r="CQ44" i="7"/>
  <c r="CP44" i="7"/>
  <c r="CR43" i="7"/>
  <c r="CQ43" i="7"/>
  <c r="CP43" i="7"/>
  <c r="CR42" i="7"/>
  <c r="CQ42" i="7"/>
  <c r="CP42" i="7"/>
  <c r="CR41" i="7"/>
  <c r="CQ41" i="7"/>
  <c r="CP41" i="7"/>
  <c r="CR40" i="7"/>
  <c r="CQ40" i="7"/>
  <c r="CP40" i="7"/>
  <c r="CR39" i="7"/>
  <c r="CQ39" i="7"/>
  <c r="CP39" i="7"/>
  <c r="CR38" i="7"/>
  <c r="CQ38" i="7"/>
  <c r="CP38" i="7"/>
  <c r="CR37" i="7"/>
  <c r="CQ37" i="7"/>
  <c r="CP37" i="7"/>
  <c r="CR36" i="7"/>
  <c r="CQ36" i="7"/>
  <c r="CP36" i="7"/>
  <c r="CR35" i="7"/>
  <c r="CQ35" i="7"/>
  <c r="CP35" i="7"/>
  <c r="CR34" i="7"/>
  <c r="CQ34" i="7"/>
  <c r="CP34" i="7"/>
  <c r="CR33" i="7"/>
  <c r="CQ33" i="7"/>
  <c r="CP33" i="7"/>
  <c r="CR32" i="7"/>
  <c r="CQ32" i="7"/>
  <c r="CP32" i="7"/>
  <c r="CR31" i="7"/>
  <c r="CQ31" i="7"/>
  <c r="CP31" i="7"/>
  <c r="CR30" i="7"/>
  <c r="CQ30" i="7"/>
  <c r="CP30" i="7"/>
  <c r="CR29" i="7"/>
  <c r="CQ29" i="7"/>
  <c r="CP29" i="7"/>
  <c r="CR28" i="7"/>
  <c r="CQ28" i="7"/>
  <c r="CP28" i="7"/>
  <c r="CR27" i="7"/>
  <c r="CQ27" i="7"/>
  <c r="CP27" i="7"/>
  <c r="CR26" i="7"/>
  <c r="CQ26" i="7"/>
  <c r="CP26" i="7"/>
  <c r="CR25" i="7"/>
  <c r="CQ25" i="7"/>
  <c r="CP25" i="7"/>
  <c r="CR24" i="7"/>
  <c r="CQ24" i="7"/>
  <c r="CP24" i="7"/>
  <c r="CR23" i="7"/>
  <c r="CQ23" i="7"/>
  <c r="CP23" i="7"/>
  <c r="CR22" i="7"/>
  <c r="CQ22" i="7"/>
  <c r="CP22" i="7"/>
  <c r="CR21" i="7"/>
  <c r="CQ21" i="7"/>
  <c r="CP21" i="7"/>
  <c r="CR20" i="7"/>
  <c r="CQ20" i="7"/>
  <c r="CP20" i="7"/>
  <c r="CR19" i="7"/>
  <c r="CQ19" i="7"/>
  <c r="CP19" i="7"/>
  <c r="CR60" i="6"/>
  <c r="CQ60" i="6"/>
  <c r="CP60" i="6"/>
  <c r="CR59" i="6"/>
  <c r="CQ59" i="6"/>
  <c r="CP59" i="6"/>
  <c r="CR58" i="6"/>
  <c r="CQ58" i="6"/>
  <c r="CP58" i="6"/>
  <c r="CR57" i="6"/>
  <c r="CQ57" i="6"/>
  <c r="CP57" i="6"/>
  <c r="CR56" i="6"/>
  <c r="CQ56" i="6"/>
  <c r="CP56" i="6"/>
  <c r="CR55" i="6"/>
  <c r="CQ55" i="6"/>
  <c r="CP55" i="6"/>
  <c r="CR54" i="6"/>
  <c r="CQ54" i="6"/>
  <c r="CP54" i="6"/>
  <c r="CR53" i="6"/>
  <c r="CQ53" i="6"/>
  <c r="CP53" i="6"/>
  <c r="CR52" i="6"/>
  <c r="CQ52" i="6"/>
  <c r="CP52" i="6"/>
  <c r="CR51" i="6"/>
  <c r="CQ51" i="6"/>
  <c r="CP51" i="6"/>
  <c r="CR50" i="6"/>
  <c r="CQ50" i="6"/>
  <c r="CP50" i="6"/>
  <c r="CR49" i="6"/>
  <c r="CQ49" i="6"/>
  <c r="CP49" i="6"/>
  <c r="CR48" i="6"/>
  <c r="CQ48" i="6"/>
  <c r="CP48" i="6"/>
  <c r="CR47" i="6"/>
  <c r="CQ47" i="6"/>
  <c r="CP47" i="6"/>
  <c r="CR46" i="6"/>
  <c r="CQ46" i="6"/>
  <c r="CP46" i="6"/>
  <c r="CR45" i="6"/>
  <c r="CQ45" i="6"/>
  <c r="CP45" i="6"/>
  <c r="CR44" i="6"/>
  <c r="CQ44" i="6"/>
  <c r="CP44" i="6"/>
  <c r="CR43" i="6"/>
  <c r="CQ43" i="6"/>
  <c r="CP43" i="6"/>
  <c r="CR42" i="6"/>
  <c r="CQ42" i="6"/>
  <c r="CP42" i="6"/>
  <c r="CR41" i="6"/>
  <c r="CQ41" i="6"/>
  <c r="CP41" i="6"/>
  <c r="CR40" i="6"/>
  <c r="CQ40" i="6"/>
  <c r="CP40" i="6"/>
  <c r="CR39" i="6"/>
  <c r="CQ39" i="6"/>
  <c r="CP39" i="6"/>
  <c r="CR38" i="6"/>
  <c r="CQ38" i="6"/>
  <c r="CP38" i="6"/>
  <c r="CR37" i="6"/>
  <c r="CQ37" i="6"/>
  <c r="CP37" i="6"/>
  <c r="CR36" i="6"/>
  <c r="CQ36" i="6"/>
  <c r="CP36" i="6"/>
  <c r="CR35" i="6"/>
  <c r="CQ35" i="6"/>
  <c r="CP35" i="6"/>
  <c r="CR34" i="6"/>
  <c r="CQ34" i="6"/>
  <c r="CP34" i="6"/>
  <c r="CR33" i="6"/>
  <c r="CQ33" i="6"/>
  <c r="CP33" i="6"/>
  <c r="CR32" i="6"/>
  <c r="CQ32" i="6"/>
  <c r="CP32" i="6"/>
  <c r="CR31" i="6"/>
  <c r="CQ31" i="6"/>
  <c r="CP31" i="6"/>
  <c r="CR30" i="6"/>
  <c r="CQ30" i="6"/>
  <c r="CP30" i="6"/>
  <c r="CR29" i="6"/>
  <c r="CQ29" i="6"/>
  <c r="CP29" i="6"/>
  <c r="CR28" i="6"/>
  <c r="CQ28" i="6"/>
  <c r="CP28" i="6"/>
  <c r="CR27" i="6"/>
  <c r="CQ27" i="6"/>
  <c r="CP27" i="6"/>
  <c r="CR26" i="6"/>
  <c r="CQ26" i="6"/>
  <c r="CP26" i="6"/>
  <c r="CR25" i="6"/>
  <c r="CQ25" i="6"/>
  <c r="CP25" i="6"/>
  <c r="CR24" i="6"/>
  <c r="CQ24" i="6"/>
  <c r="CP24" i="6"/>
  <c r="CR23" i="6"/>
  <c r="CQ23" i="6"/>
  <c r="CP23" i="6"/>
  <c r="CR22" i="6"/>
  <c r="CQ22" i="6"/>
  <c r="CP22" i="6"/>
  <c r="CR21" i="6"/>
  <c r="CQ21" i="6"/>
  <c r="CP21" i="6"/>
  <c r="CR20" i="6"/>
  <c r="CQ20" i="6"/>
  <c r="CP20" i="6"/>
  <c r="CR19" i="6"/>
  <c r="CQ19" i="6"/>
  <c r="CP19" i="6"/>
  <c r="D22" i="6"/>
  <c r="C22" i="6"/>
  <c r="D21" i="6"/>
  <c r="C21" i="6"/>
  <c r="D20" i="6"/>
  <c r="C20" i="6"/>
  <c r="D19" i="6"/>
  <c r="C19" i="6"/>
  <c r="BS632" i="6" l="1"/>
  <c r="BP19" i="6"/>
  <c r="BO19" i="6"/>
  <c r="BN19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BP18" i="6"/>
  <c r="BO18" i="6"/>
  <c r="BN18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BP17" i="6"/>
  <c r="BO17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BP12" i="6"/>
  <c r="BO12" i="6"/>
  <c r="BN12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C18" i="7" l="1"/>
  <c r="AD18" i="7"/>
  <c r="AE18" i="7"/>
  <c r="AF18" i="7"/>
  <c r="AG18" i="7"/>
  <c r="AH18" i="7"/>
  <c r="AI18" i="7"/>
  <c r="AJ18" i="7"/>
  <c r="AK18" i="7"/>
  <c r="AL18" i="7"/>
  <c r="AM18" i="7"/>
  <c r="AN18" i="7"/>
  <c r="AO18" i="7"/>
  <c r="AP18" i="7"/>
  <c r="AQ18" i="7"/>
  <c r="AR18" i="7"/>
  <c r="AS18" i="7"/>
  <c r="AT18" i="7"/>
  <c r="AU18" i="7"/>
  <c r="AV18" i="7"/>
  <c r="AW18" i="7"/>
  <c r="AX18" i="7"/>
  <c r="AY18" i="7"/>
  <c r="AZ18" i="7"/>
  <c r="BA18" i="7"/>
  <c r="BB18" i="7"/>
  <c r="BC18" i="7"/>
  <c r="BD18" i="7"/>
  <c r="BE18" i="7"/>
  <c r="BF18" i="7"/>
  <c r="BG18" i="7"/>
  <c r="BH18" i="7"/>
  <c r="BI18" i="7"/>
  <c r="BJ18" i="7"/>
  <c r="BK18" i="7"/>
  <c r="BL18" i="7"/>
  <c r="BM18" i="7"/>
  <c r="BN18" i="7"/>
  <c r="BO18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AR19" i="7"/>
  <c r="AS19" i="7"/>
  <c r="AT19" i="7"/>
  <c r="AU19" i="7"/>
  <c r="AV19" i="7"/>
  <c r="AW19" i="7"/>
  <c r="AX19" i="7"/>
  <c r="AY19" i="7"/>
  <c r="AZ19" i="7"/>
  <c r="BA19" i="7"/>
  <c r="BB19" i="7"/>
  <c r="BC19" i="7"/>
  <c r="BD19" i="7"/>
  <c r="BE19" i="7"/>
  <c r="BF19" i="7"/>
  <c r="BG19" i="7"/>
  <c r="BH19" i="7"/>
  <c r="BI19" i="7"/>
  <c r="BJ19" i="7"/>
  <c r="BK19" i="7"/>
  <c r="BL19" i="7"/>
  <c r="BM19" i="7"/>
  <c r="BN19" i="7"/>
  <c r="BO19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AX20" i="7"/>
  <c r="AY20" i="7"/>
  <c r="AZ20" i="7"/>
  <c r="BA20" i="7"/>
  <c r="BB20" i="7"/>
  <c r="BC20" i="7"/>
  <c r="BD20" i="7"/>
  <c r="BE20" i="7"/>
  <c r="BF20" i="7"/>
  <c r="BG20" i="7"/>
  <c r="BH20" i="7"/>
  <c r="BI20" i="7"/>
  <c r="BJ20" i="7"/>
  <c r="BK20" i="7"/>
  <c r="BL20" i="7"/>
  <c r="BM20" i="7"/>
  <c r="BN20" i="7"/>
  <c r="BO20" i="7"/>
  <c r="AB20" i="7"/>
  <c r="AB19" i="7"/>
  <c r="AB18" i="7"/>
  <c r="BR409" i="7"/>
  <c r="BR408" i="7"/>
  <c r="BR407" i="7"/>
  <c r="BR406" i="7"/>
  <c r="BR405" i="7"/>
  <c r="BR404" i="7"/>
  <c r="BR403" i="7"/>
  <c r="BR402" i="7"/>
  <c r="BR401" i="7"/>
  <c r="BR400" i="7"/>
  <c r="BR399" i="7"/>
  <c r="BR398" i="7"/>
  <c r="BR397" i="7"/>
  <c r="BR396" i="7"/>
  <c r="BR395" i="7"/>
  <c r="BR394" i="7"/>
  <c r="BR393" i="7"/>
  <c r="BR392" i="7"/>
  <c r="BR391" i="7"/>
  <c r="BR390" i="7"/>
  <c r="BR389" i="7"/>
  <c r="BR388" i="7"/>
  <c r="BR387" i="7"/>
  <c r="BR386" i="7"/>
  <c r="BR385" i="7"/>
  <c r="BR384" i="7"/>
  <c r="BR383" i="7"/>
  <c r="BR382" i="7"/>
  <c r="BR381" i="7"/>
  <c r="BR380" i="7"/>
  <c r="BR379" i="7"/>
  <c r="BR378" i="7"/>
  <c r="BR377" i="7"/>
  <c r="BR376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D24" i="7"/>
  <c r="C24" i="7"/>
  <c r="D23" i="7"/>
  <c r="C23" i="7"/>
  <c r="D22" i="7"/>
  <c r="C22" i="7"/>
  <c r="D21" i="7"/>
  <c r="C21" i="7"/>
  <c r="BR353" i="7" l="1"/>
  <c r="BR352" i="7"/>
  <c r="BS671" i="6"/>
  <c r="BS670" i="6"/>
  <c r="BS669" i="6"/>
  <c r="BS668" i="6"/>
  <c r="BS667" i="6"/>
  <c r="BS666" i="6"/>
  <c r="BS665" i="6"/>
  <c r="BS664" i="6"/>
  <c r="BS663" i="6"/>
  <c r="BS662" i="6"/>
  <c r="BS661" i="6"/>
  <c r="BS660" i="6"/>
  <c r="BS659" i="6"/>
  <c r="BS658" i="6"/>
  <c r="BS657" i="6"/>
  <c r="BS656" i="6"/>
  <c r="BS655" i="6"/>
  <c r="BS654" i="6"/>
  <c r="BS653" i="6"/>
  <c r="BS652" i="6"/>
  <c r="BS651" i="6"/>
  <c r="BS650" i="6"/>
  <c r="BS649" i="6"/>
  <c r="BS648" i="6"/>
  <c r="BS647" i="6"/>
  <c r="BS646" i="6"/>
  <c r="BS645" i="6"/>
  <c r="BS644" i="6"/>
  <c r="BS643" i="6"/>
  <c r="BS642" i="6"/>
  <c r="BS641" i="6"/>
  <c r="BS640" i="6"/>
  <c r="BS639" i="6"/>
  <c r="BS638" i="6"/>
  <c r="BS637" i="6"/>
  <c r="BS636" i="6"/>
  <c r="BS635" i="6"/>
  <c r="BS634" i="6"/>
  <c r="BS633" i="6"/>
  <c r="BS631" i="6"/>
  <c r="BS630" i="6"/>
  <c r="BS629" i="6"/>
  <c r="BS628" i="6"/>
  <c r="BS627" i="6"/>
  <c r="BS626" i="6"/>
  <c r="BS625" i="6"/>
  <c r="BS624" i="6"/>
  <c r="BS623" i="6"/>
  <c r="BS622" i="6"/>
  <c r="BS621" i="6"/>
  <c r="BS620" i="6"/>
  <c r="BS619" i="6"/>
  <c r="BS618" i="6"/>
  <c r="BS617" i="6"/>
  <c r="BS616" i="6"/>
  <c r="BS615" i="6"/>
  <c r="BS614" i="6"/>
  <c r="BS613" i="6"/>
  <c r="BS612" i="6"/>
  <c r="BS611" i="6"/>
  <c r="BS610" i="6"/>
  <c r="BS609" i="6"/>
  <c r="BS608" i="6"/>
  <c r="BS607" i="6"/>
  <c r="BS606" i="6"/>
  <c r="BS605" i="6"/>
  <c r="BS604" i="6"/>
  <c r="BS603" i="6"/>
  <c r="BS602" i="6"/>
  <c r="BS601" i="6"/>
  <c r="BS600" i="6"/>
  <c r="BS599" i="6"/>
  <c r="BS598" i="6"/>
  <c r="BS597" i="6"/>
  <c r="BS596" i="6"/>
  <c r="BS595" i="6"/>
  <c r="BS594" i="6"/>
  <c r="BS593" i="6"/>
  <c r="BS592" i="6"/>
  <c r="BS591" i="6"/>
  <c r="BS590" i="6"/>
  <c r="BS589" i="6"/>
  <c r="BS588" i="6"/>
  <c r="BS587" i="6"/>
  <c r="BS586" i="6"/>
  <c r="BS585" i="6"/>
  <c r="BS584" i="6"/>
  <c r="BS583" i="6"/>
  <c r="BS582" i="6"/>
  <c r="BS581" i="6"/>
  <c r="BS580" i="6"/>
  <c r="BS579" i="6"/>
  <c r="BS578" i="6"/>
  <c r="BS577" i="6"/>
  <c r="BS576" i="6"/>
  <c r="BS575" i="6"/>
  <c r="BS574" i="6"/>
  <c r="BS573" i="6"/>
  <c r="BS572" i="6"/>
  <c r="BS571" i="6"/>
  <c r="BS570" i="6"/>
  <c r="BS569" i="6"/>
  <c r="BS568" i="6"/>
  <c r="BS567" i="6"/>
  <c r="BS566" i="6"/>
  <c r="BS565" i="6"/>
  <c r="BS564" i="6"/>
  <c r="BS563" i="6"/>
  <c r="BS562" i="6"/>
  <c r="BS561" i="6"/>
  <c r="BS560" i="6"/>
  <c r="BS559" i="6"/>
  <c r="BS558" i="6"/>
  <c r="BS557" i="6"/>
  <c r="BS556" i="6"/>
  <c r="BS555" i="6"/>
  <c r="BS554" i="6"/>
  <c r="BS553" i="6"/>
  <c r="BS552" i="6"/>
  <c r="BS551" i="6"/>
  <c r="BS550" i="6"/>
  <c r="BS549" i="6"/>
  <c r="BS548" i="6"/>
  <c r="BS547" i="6"/>
  <c r="BS546" i="6"/>
  <c r="BS545" i="6"/>
  <c r="BS544" i="6"/>
  <c r="BS543" i="6"/>
  <c r="BS542" i="6"/>
  <c r="BS541" i="6"/>
  <c r="BS540" i="6"/>
  <c r="BS539" i="6"/>
  <c r="BS538" i="6"/>
  <c r="BS537" i="6"/>
  <c r="BS536" i="6"/>
  <c r="BS535" i="6"/>
  <c r="BS534" i="6"/>
  <c r="BS533" i="6"/>
  <c r="BS532" i="6"/>
  <c r="BS531" i="6"/>
  <c r="BS530" i="6"/>
  <c r="BS529" i="6"/>
  <c r="BS528" i="6"/>
  <c r="BS527" i="6"/>
  <c r="BS526" i="6"/>
  <c r="BS525" i="6"/>
  <c r="BS524" i="6"/>
  <c r="BS523" i="6"/>
  <c r="BS522" i="6"/>
  <c r="BS521" i="6"/>
  <c r="BS520" i="6"/>
  <c r="BS519" i="6"/>
  <c r="BS518" i="6"/>
  <c r="BS517" i="6"/>
  <c r="BS516" i="6"/>
  <c r="BS515" i="6"/>
  <c r="BS514" i="6"/>
  <c r="BS513" i="6"/>
  <c r="BS512" i="6"/>
  <c r="BS511" i="6"/>
  <c r="BS510" i="6"/>
  <c r="CO21" i="7"/>
  <c r="CO20" i="7"/>
  <c r="CO22" i="7" l="1"/>
  <c r="BR375" i="7"/>
  <c r="BR374" i="7"/>
  <c r="BR373" i="7"/>
  <c r="BR372" i="7"/>
  <c r="BR371" i="7"/>
  <c r="BR370" i="7"/>
  <c r="BR369" i="7"/>
  <c r="BR368" i="7"/>
  <c r="BR367" i="7"/>
  <c r="BR366" i="7"/>
  <c r="BR365" i="7"/>
  <c r="BR364" i="7"/>
  <c r="BR363" i="7"/>
  <c r="BR362" i="7"/>
  <c r="BR361" i="7"/>
  <c r="BR360" i="7"/>
  <c r="BR359" i="7"/>
  <c r="BR358" i="7"/>
  <c r="BR357" i="7"/>
  <c r="BR356" i="7"/>
  <c r="BR355" i="7"/>
  <c r="BR354" i="7"/>
  <c r="BR351" i="7"/>
  <c r="BR350" i="7"/>
  <c r="BR349" i="7"/>
  <c r="BR348" i="7"/>
  <c r="BR347" i="7"/>
  <c r="BR346" i="7"/>
  <c r="BR345" i="7"/>
  <c r="BR344" i="7"/>
  <c r="BR343" i="7"/>
  <c r="BR342" i="7"/>
  <c r="BR341" i="7"/>
  <c r="BR340" i="7"/>
  <c r="BR339" i="7"/>
  <c r="BR338" i="7"/>
  <c r="BR337" i="7"/>
  <c r="BR336" i="7"/>
  <c r="BR335" i="7"/>
  <c r="BR334" i="7"/>
  <c r="BR333" i="7"/>
  <c r="BR332" i="7"/>
  <c r="BR331" i="7"/>
  <c r="BR330" i="7"/>
  <c r="BR329" i="7"/>
  <c r="BS442" i="6"/>
  <c r="BR328" i="7"/>
  <c r="BR327" i="7"/>
  <c r="BR326" i="7"/>
  <c r="BR325" i="7"/>
  <c r="BR324" i="7"/>
  <c r="BR323" i="7"/>
  <c r="BR322" i="7"/>
  <c r="BR321" i="7"/>
  <c r="BR320" i="7"/>
  <c r="BR319" i="7"/>
  <c r="BR318" i="7"/>
  <c r="BR317" i="7"/>
  <c r="BR316" i="7"/>
  <c r="D301" i="7"/>
  <c r="D300" i="7"/>
  <c r="D299" i="7"/>
  <c r="D298" i="7"/>
  <c r="D297" i="7"/>
  <c r="D296" i="7"/>
  <c r="D295" i="7"/>
  <c r="D294" i="7"/>
  <c r="D293" i="7"/>
  <c r="D292" i="7"/>
  <c r="BR315" i="7"/>
  <c r="BR314" i="7"/>
  <c r="BR313" i="7"/>
  <c r="BR312" i="7"/>
  <c r="BR311" i="7"/>
  <c r="BR310" i="7"/>
  <c r="BR309" i="7"/>
  <c r="BR308" i="7"/>
  <c r="BR307" i="7"/>
  <c r="BR306" i="7"/>
  <c r="BR305" i="7"/>
  <c r="BR304" i="7"/>
  <c r="BR303" i="7"/>
  <c r="BR302" i="7"/>
  <c r="BR301" i="7"/>
  <c r="BR300" i="7"/>
  <c r="BR299" i="7"/>
  <c r="BR298" i="7"/>
  <c r="BR297" i="7"/>
  <c r="BR296" i="7"/>
  <c r="BR295" i="7"/>
  <c r="BR294" i="7"/>
  <c r="BR293" i="7"/>
  <c r="BR292" i="7"/>
  <c r="BR291" i="7"/>
  <c r="D291" i="7"/>
  <c r="D290" i="7"/>
  <c r="D289" i="7"/>
  <c r="D288" i="7"/>
  <c r="D287" i="7"/>
  <c r="D285" i="7"/>
  <c r="D284" i="7"/>
  <c r="D283" i="7"/>
  <c r="D282" i="7"/>
  <c r="D380" i="6"/>
  <c r="D379" i="6"/>
  <c r="CO20" i="6"/>
  <c r="CO21" i="6" l="1"/>
  <c r="CO23" i="7"/>
  <c r="CO22" i="6" l="1"/>
  <c r="CO24" i="7"/>
  <c r="CO23" i="6" l="1"/>
  <c r="CO25" i="7"/>
  <c r="CO24" i="6" l="1"/>
  <c r="CO26" i="7"/>
  <c r="CO25" i="6" l="1"/>
  <c r="CO27" i="7"/>
  <c r="CO26" i="6" l="1"/>
  <c r="CO28" i="7"/>
  <c r="CO27" i="6" l="1"/>
  <c r="CO29" i="7"/>
  <c r="CO28" i="6" l="1"/>
  <c r="CO30" i="7"/>
  <c r="D378" i="6"/>
  <c r="D356" i="6"/>
  <c r="D355" i="6"/>
  <c r="AT13" i="6"/>
  <c r="AT16" i="6" s="1"/>
  <c r="AT11" i="6"/>
  <c r="AE13" i="6"/>
  <c r="AE11" i="6"/>
  <c r="D341" i="6"/>
  <c r="BP13" i="6"/>
  <c r="BO13" i="6"/>
  <c r="BN13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D13" i="6"/>
  <c r="AC13" i="6"/>
  <c r="BP11" i="6"/>
  <c r="BO11" i="6"/>
  <c r="BN11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D11" i="6"/>
  <c r="AC11" i="6"/>
  <c r="D497" i="6"/>
  <c r="D496" i="6"/>
  <c r="D495" i="6"/>
  <c r="D494" i="6"/>
  <c r="D493" i="6"/>
  <c r="D492" i="6"/>
  <c r="BR290" i="7"/>
  <c r="BR289" i="7"/>
  <c r="BR288" i="7"/>
  <c r="BR287" i="7"/>
  <c r="BR286" i="7"/>
  <c r="BR285" i="7"/>
  <c r="BR284" i="7"/>
  <c r="BR283" i="7"/>
  <c r="BR282" i="7"/>
  <c r="BR281" i="7"/>
  <c r="BR280" i="7"/>
  <c r="BR279" i="7"/>
  <c r="BR278" i="7"/>
  <c r="BR277" i="7"/>
  <c r="BR276" i="7"/>
  <c r="BR275" i="7"/>
  <c r="BR274" i="7"/>
  <c r="D281" i="7"/>
  <c r="D280" i="7"/>
  <c r="D279" i="7"/>
  <c r="D277" i="7"/>
  <c r="D276" i="7"/>
  <c r="D275" i="7"/>
  <c r="D274" i="7"/>
  <c r="D484" i="6"/>
  <c r="D487" i="6"/>
  <c r="D422" i="6"/>
  <c r="CO29" i="6" l="1"/>
  <c r="CO31" i="7"/>
  <c r="AT15" i="6"/>
  <c r="AE15" i="6"/>
  <c r="B22" i="7"/>
  <c r="D267" i="7"/>
  <c r="CO30" i="6" l="1"/>
  <c r="CO32" i="7"/>
  <c r="D475" i="6"/>
  <c r="D474" i="6"/>
  <c r="D473" i="6"/>
  <c r="D472" i="6"/>
  <c r="D471" i="6"/>
  <c r="D470" i="6"/>
  <c r="D469" i="6"/>
  <c r="D468" i="6"/>
  <c r="D467" i="6"/>
  <c r="D262" i="7"/>
  <c r="D263" i="7"/>
  <c r="D264" i="7"/>
  <c r="D265" i="7"/>
  <c r="D266" i="7"/>
  <c r="BS509" i="6"/>
  <c r="BS508" i="6"/>
  <c r="BS507" i="6"/>
  <c r="BS506" i="6"/>
  <c r="BS505" i="6"/>
  <c r="BS504" i="6"/>
  <c r="BS503" i="6"/>
  <c r="BS502" i="6"/>
  <c r="BS501" i="6"/>
  <c r="BS500" i="6"/>
  <c r="BS499" i="6"/>
  <c r="BS498" i="6"/>
  <c r="BS497" i="6"/>
  <c r="BS496" i="6"/>
  <c r="BS495" i="6"/>
  <c r="BS494" i="6"/>
  <c r="BS493" i="6"/>
  <c r="BS492" i="6"/>
  <c r="BS491" i="6"/>
  <c r="BS490" i="6"/>
  <c r="BS489" i="6"/>
  <c r="BS488" i="6"/>
  <c r="BS487" i="6"/>
  <c r="BS486" i="6"/>
  <c r="BS485" i="6"/>
  <c r="BS484" i="6"/>
  <c r="BS483" i="6"/>
  <c r="BS482" i="6"/>
  <c r="BS481" i="6"/>
  <c r="BS480" i="6"/>
  <c r="BS479" i="6"/>
  <c r="BS478" i="6"/>
  <c r="BS477" i="6"/>
  <c r="BS476" i="6"/>
  <c r="BS475" i="6"/>
  <c r="BS474" i="6"/>
  <c r="BS473" i="6"/>
  <c r="BS472" i="6"/>
  <c r="BS471" i="6"/>
  <c r="BS470" i="6"/>
  <c r="BS469" i="6"/>
  <c r="BS468" i="6"/>
  <c r="BS467" i="6"/>
  <c r="BS466" i="6"/>
  <c r="BS465" i="6"/>
  <c r="BS464" i="6"/>
  <c r="BS463" i="6"/>
  <c r="BS462" i="6"/>
  <c r="BS461" i="6"/>
  <c r="BS460" i="6"/>
  <c r="BS459" i="6"/>
  <c r="BS458" i="6"/>
  <c r="BS457" i="6"/>
  <c r="BS456" i="6"/>
  <c r="BS455" i="6"/>
  <c r="BS454" i="6"/>
  <c r="BS453" i="6"/>
  <c r="BS452" i="6"/>
  <c r="BS451" i="6"/>
  <c r="BS450" i="6"/>
  <c r="BS449" i="6"/>
  <c r="BS448" i="6"/>
  <c r="BS447" i="6"/>
  <c r="BS446" i="6"/>
  <c r="BS445" i="6"/>
  <c r="BS444" i="6"/>
  <c r="BS443" i="6"/>
  <c r="BS441" i="6"/>
  <c r="BS440" i="6"/>
  <c r="BS439" i="6"/>
  <c r="BS438" i="6"/>
  <c r="BS437" i="6"/>
  <c r="BS436" i="6"/>
  <c r="BS435" i="6"/>
  <c r="BS434" i="6"/>
  <c r="BS433" i="6"/>
  <c r="BS432" i="6"/>
  <c r="BS431" i="6"/>
  <c r="BS430" i="6"/>
  <c r="BS429" i="6"/>
  <c r="BS428" i="6"/>
  <c r="BS427" i="6"/>
  <c r="BS426" i="6"/>
  <c r="BS425" i="6"/>
  <c r="BS424" i="6"/>
  <c r="BS423" i="6"/>
  <c r="BS422" i="6"/>
  <c r="BS421" i="6"/>
  <c r="BS420" i="6"/>
  <c r="BS419" i="6"/>
  <c r="BS418" i="6"/>
  <c r="BS417" i="6"/>
  <c r="BS416" i="6"/>
  <c r="BS415" i="6"/>
  <c r="BS414" i="6"/>
  <c r="BS413" i="6"/>
  <c r="BS412" i="6"/>
  <c r="BS411" i="6"/>
  <c r="BS410" i="6"/>
  <c r="BS409" i="6"/>
  <c r="BS408" i="6"/>
  <c r="BS407" i="6"/>
  <c r="BS406" i="6"/>
  <c r="BS405" i="6"/>
  <c r="BS404" i="6"/>
  <c r="BS403" i="6"/>
  <c r="BS402" i="6"/>
  <c r="BS401" i="6"/>
  <c r="BS400" i="6"/>
  <c r="BS399" i="6"/>
  <c r="BS398" i="6"/>
  <c r="BS397" i="6"/>
  <c r="BS396" i="6"/>
  <c r="BS395" i="6"/>
  <c r="BS394" i="6"/>
  <c r="BS393" i="6"/>
  <c r="BS392" i="6"/>
  <c r="BS391" i="6"/>
  <c r="BS390" i="6"/>
  <c r="BS389" i="6"/>
  <c r="BS388" i="6"/>
  <c r="BS387" i="6"/>
  <c r="BS386" i="6"/>
  <c r="BS385" i="6"/>
  <c r="BS384" i="6"/>
  <c r="BS383" i="6"/>
  <c r="BS382" i="6"/>
  <c r="BS381" i="6"/>
  <c r="BS380" i="6"/>
  <c r="BS379" i="6"/>
  <c r="BS378" i="6"/>
  <c r="BS377" i="6"/>
  <c r="BS376" i="6"/>
  <c r="BS375" i="6"/>
  <c r="BS374" i="6"/>
  <c r="BS373" i="6"/>
  <c r="BS372" i="6"/>
  <c r="BS371" i="6"/>
  <c r="BS370" i="6"/>
  <c r="BS369" i="6"/>
  <c r="BS368" i="6"/>
  <c r="BS367" i="6"/>
  <c r="BS366" i="6"/>
  <c r="BS365" i="6"/>
  <c r="BS364" i="6"/>
  <c r="BS363" i="6"/>
  <c r="BS362" i="6"/>
  <c r="BS361" i="6"/>
  <c r="BS360" i="6"/>
  <c r="BS359" i="6"/>
  <c r="BS358" i="6"/>
  <c r="BS357" i="6"/>
  <c r="BS356" i="6"/>
  <c r="BS355" i="6"/>
  <c r="BS354" i="6"/>
  <c r="BS353" i="6"/>
  <c r="BS352" i="6"/>
  <c r="BS351" i="6"/>
  <c r="BS350" i="6"/>
  <c r="BS349" i="6"/>
  <c r="BS348" i="6"/>
  <c r="BS347" i="6"/>
  <c r="BS346" i="6"/>
  <c r="BS345" i="6"/>
  <c r="BS344" i="6"/>
  <c r="BS343" i="6"/>
  <c r="BS342" i="6"/>
  <c r="BS341" i="6"/>
  <c r="BS340" i="6"/>
  <c r="BS339" i="6"/>
  <c r="BS338" i="6"/>
  <c r="BS337" i="6"/>
  <c r="BS336" i="6"/>
  <c r="BS335" i="6"/>
  <c r="D466" i="6"/>
  <c r="D465" i="6"/>
  <c r="D462" i="6"/>
  <c r="D460" i="6"/>
  <c r="D455" i="6"/>
  <c r="D456" i="6"/>
  <c r="D457" i="6"/>
  <c r="CO31" i="6" l="1"/>
  <c r="CO33" i="7"/>
  <c r="D453" i="6"/>
  <c r="D452" i="6"/>
  <c r="D451" i="6"/>
  <c r="D450" i="6"/>
  <c r="D449" i="6"/>
  <c r="D448" i="6"/>
  <c r="D447" i="6"/>
  <c r="D446" i="6"/>
  <c r="D445" i="6"/>
  <c r="D444" i="6"/>
  <c r="D443" i="6"/>
  <c r="D442" i="6"/>
  <c r="D441" i="6"/>
  <c r="D440" i="6"/>
  <c r="D439" i="6"/>
  <c r="CO32" i="6" l="1"/>
  <c r="CO34" i="7"/>
  <c r="D258" i="7"/>
  <c r="D257" i="7"/>
  <c r="D254" i="7"/>
  <c r="D253" i="7"/>
  <c r="D251" i="7"/>
  <c r="D252" i="7"/>
  <c r="D250" i="7"/>
  <c r="D249" i="7"/>
  <c r="D248" i="7"/>
  <c r="D247" i="7"/>
  <c r="D246" i="7"/>
  <c r="D245" i="7"/>
  <c r="D244" i="7"/>
  <c r="D243" i="7"/>
  <c r="D242" i="7"/>
  <c r="D241" i="7"/>
  <c r="D438" i="6"/>
  <c r="D437" i="6"/>
  <c r="D436" i="6"/>
  <c r="D435" i="6"/>
  <c r="D434" i="6"/>
  <c r="D433" i="6"/>
  <c r="D432" i="6"/>
  <c r="D431" i="6"/>
  <c r="D430" i="6"/>
  <c r="D429" i="6"/>
  <c r="CO33" i="6" l="1"/>
  <c r="CO35" i="7"/>
  <c r="D426" i="6"/>
  <c r="D423" i="6"/>
  <c r="D416" i="6"/>
  <c r="D414" i="6"/>
  <c r="D411" i="6"/>
  <c r="D407" i="6"/>
  <c r="D396" i="6"/>
  <c r="D397" i="6"/>
  <c r="D391" i="6"/>
  <c r="D390" i="6"/>
  <c r="D371" i="6"/>
  <c r="D373" i="6"/>
  <c r="D370" i="6"/>
  <c r="D368" i="6"/>
  <c r="D218" i="7"/>
  <c r="D211" i="7"/>
  <c r="D219" i="7"/>
  <c r="D238" i="7"/>
  <c r="D237" i="7"/>
  <c r="D235" i="7"/>
  <c r="D234" i="7"/>
  <c r="D232" i="7"/>
  <c r="D231" i="7"/>
  <c r="D230" i="7"/>
  <c r="D229" i="7"/>
  <c r="D228" i="7"/>
  <c r="D226" i="7"/>
  <c r="D227" i="7"/>
  <c r="D224" i="7"/>
  <c r="D223" i="7"/>
  <c r="D222" i="7"/>
  <c r="D221" i="7"/>
  <c r="CO34" i="6" l="1"/>
  <c r="CO36" i="7"/>
  <c r="BR273" i="7"/>
  <c r="BR272" i="7"/>
  <c r="BR271" i="7"/>
  <c r="BR270" i="7"/>
  <c r="BR269" i="7"/>
  <c r="BR268" i="7"/>
  <c r="BR267" i="7"/>
  <c r="BR266" i="7"/>
  <c r="BR265" i="7"/>
  <c r="BR264" i="7"/>
  <c r="BR263" i="7"/>
  <c r="BR262" i="7"/>
  <c r="BR261" i="7"/>
  <c r="BR260" i="7"/>
  <c r="BR259" i="7"/>
  <c r="BR258" i="7"/>
  <c r="BR257" i="7"/>
  <c r="BR256" i="7"/>
  <c r="BR255" i="7"/>
  <c r="BR254" i="7"/>
  <c r="BR253" i="7"/>
  <c r="BR252" i="7"/>
  <c r="BR251" i="7"/>
  <c r="BR250" i="7"/>
  <c r="BR249" i="7"/>
  <c r="BR248" i="7"/>
  <c r="BR247" i="7"/>
  <c r="BR246" i="7"/>
  <c r="BR245" i="7"/>
  <c r="BR244" i="7"/>
  <c r="BR243" i="7"/>
  <c r="BR242" i="7"/>
  <c r="BR241" i="7"/>
  <c r="BR240" i="7"/>
  <c r="BR239" i="7"/>
  <c r="BR238" i="7"/>
  <c r="BR237" i="7"/>
  <c r="BR236" i="7"/>
  <c r="BR235" i="7"/>
  <c r="BR234" i="7"/>
  <c r="BR233" i="7"/>
  <c r="BR232" i="7"/>
  <c r="BR231" i="7"/>
  <c r="BR230" i="7"/>
  <c r="BR229" i="7"/>
  <c r="BR228" i="7"/>
  <c r="BR227" i="7"/>
  <c r="BR226" i="7"/>
  <c r="BR225" i="7"/>
  <c r="BR224" i="7"/>
  <c r="BR223" i="7"/>
  <c r="BR222" i="7"/>
  <c r="BR221" i="7"/>
  <c r="BR220" i="7"/>
  <c r="BR219" i="7"/>
  <c r="BR218" i="7"/>
  <c r="BR217" i="7"/>
  <c r="BR216" i="7"/>
  <c r="BR215" i="7"/>
  <c r="BR214" i="7"/>
  <c r="BR213" i="7"/>
  <c r="BR212" i="7"/>
  <c r="BR211" i="7"/>
  <c r="BR210" i="7"/>
  <c r="BR209" i="7"/>
  <c r="BR208" i="7"/>
  <c r="BR207" i="7"/>
  <c r="BR206" i="7"/>
  <c r="BR205" i="7"/>
  <c r="BR204" i="7"/>
  <c r="BR203" i="7"/>
  <c r="BR202" i="7"/>
  <c r="BR201" i="7"/>
  <c r="BR200" i="7"/>
  <c r="BR199" i="7"/>
  <c r="BR198" i="7"/>
  <c r="BR197" i="7"/>
  <c r="BR196" i="7"/>
  <c r="BR195" i="7"/>
  <c r="BR194" i="7"/>
  <c r="BR193" i="7"/>
  <c r="BR192" i="7"/>
  <c r="BR191" i="7"/>
  <c r="BR190" i="7"/>
  <c r="BR189" i="7"/>
  <c r="BR188" i="7"/>
  <c r="BR187" i="7"/>
  <c r="BR186" i="7"/>
  <c r="BR185" i="7"/>
  <c r="BR184" i="7"/>
  <c r="BR183" i="7"/>
  <c r="BR182" i="7"/>
  <c r="BR181" i="7"/>
  <c r="BR180" i="7"/>
  <c r="BR179" i="7"/>
  <c r="BR178" i="7"/>
  <c r="BR177" i="7"/>
  <c r="BR176" i="7"/>
  <c r="BR175" i="7"/>
  <c r="BR174" i="7"/>
  <c r="BR173" i="7"/>
  <c r="BR172" i="7"/>
  <c r="BR171" i="7"/>
  <c r="BR170" i="7"/>
  <c r="BR169" i="7"/>
  <c r="BR168" i="7"/>
  <c r="BR167" i="7"/>
  <c r="BR166" i="7"/>
  <c r="BR165" i="7"/>
  <c r="BR164" i="7"/>
  <c r="BR163" i="7"/>
  <c r="BR162" i="7"/>
  <c r="BR161" i="7"/>
  <c r="BR160" i="7"/>
  <c r="BR159" i="7"/>
  <c r="BR158" i="7"/>
  <c r="BR157" i="7"/>
  <c r="BR156" i="7"/>
  <c r="BR155" i="7"/>
  <c r="BR154" i="7"/>
  <c r="BR153" i="7"/>
  <c r="BR152" i="7"/>
  <c r="BR151" i="7"/>
  <c r="BR150" i="7"/>
  <c r="BR149" i="7"/>
  <c r="BR148" i="7"/>
  <c r="BR147" i="7"/>
  <c r="BR146" i="7"/>
  <c r="BR145" i="7"/>
  <c r="BR144" i="7"/>
  <c r="BR143" i="7"/>
  <c r="BR142" i="7"/>
  <c r="BR141" i="7"/>
  <c r="BR140" i="7"/>
  <c r="BR139" i="7"/>
  <c r="BR138" i="7"/>
  <c r="BR137" i="7"/>
  <c r="BR136" i="7"/>
  <c r="BR135" i="7"/>
  <c r="BR134" i="7"/>
  <c r="BR133" i="7"/>
  <c r="BR132" i="7"/>
  <c r="BR131" i="7"/>
  <c r="BR130" i="7"/>
  <c r="BR129" i="7"/>
  <c r="BR128" i="7"/>
  <c r="BR127" i="7"/>
  <c r="BR126" i="7"/>
  <c r="BR125" i="7"/>
  <c r="BR124" i="7"/>
  <c r="BR123" i="7"/>
  <c r="BR122" i="7"/>
  <c r="BR121" i="7"/>
  <c r="BR120" i="7"/>
  <c r="BR119" i="7"/>
  <c r="BR118" i="7"/>
  <c r="BR117" i="7"/>
  <c r="BR116" i="7"/>
  <c r="BR115" i="7"/>
  <c r="BR114" i="7"/>
  <c r="BR113" i="7"/>
  <c r="BR112" i="7"/>
  <c r="BR111" i="7"/>
  <c r="BR110" i="7"/>
  <c r="BR109" i="7"/>
  <c r="BR108" i="7"/>
  <c r="BR107" i="7"/>
  <c r="BR106" i="7"/>
  <c r="BR105" i="7"/>
  <c r="BR104" i="7"/>
  <c r="BR103" i="7"/>
  <c r="BR102" i="7"/>
  <c r="BR101" i="7"/>
  <c r="BR100" i="7"/>
  <c r="BR99" i="7"/>
  <c r="BR98" i="7"/>
  <c r="BR97" i="7"/>
  <c r="BR96" i="7"/>
  <c r="BR95" i="7"/>
  <c r="BR94" i="7"/>
  <c r="BR93" i="7"/>
  <c r="BR92" i="7"/>
  <c r="BR91" i="7"/>
  <c r="BR90" i="7"/>
  <c r="BR89" i="7"/>
  <c r="BR88" i="7"/>
  <c r="BR87" i="7"/>
  <c r="BR86" i="7"/>
  <c r="BR85" i="7"/>
  <c r="BR84" i="7"/>
  <c r="BR83" i="7"/>
  <c r="BR82" i="7"/>
  <c r="BR81" i="7"/>
  <c r="BR80" i="7"/>
  <c r="BR79" i="7"/>
  <c r="BR78" i="7"/>
  <c r="BR77" i="7"/>
  <c r="BR76" i="7"/>
  <c r="BR75" i="7"/>
  <c r="BR74" i="7"/>
  <c r="BR73" i="7"/>
  <c r="BR72" i="7"/>
  <c r="BR71" i="7"/>
  <c r="BR70" i="7"/>
  <c r="BR69" i="7"/>
  <c r="BR68" i="7"/>
  <c r="BR67" i="7"/>
  <c r="BR66" i="7"/>
  <c r="BR65" i="7"/>
  <c r="BR64" i="7"/>
  <c r="BR63" i="7"/>
  <c r="BR62" i="7"/>
  <c r="BR61" i="7"/>
  <c r="BR60" i="7"/>
  <c r="BR59" i="7"/>
  <c r="BR58" i="7"/>
  <c r="BR57" i="7"/>
  <c r="BR56" i="7"/>
  <c r="BR55" i="7"/>
  <c r="BR54" i="7"/>
  <c r="BR53" i="7"/>
  <c r="BR52" i="7"/>
  <c r="BR51" i="7"/>
  <c r="BR50" i="7"/>
  <c r="BR49" i="7"/>
  <c r="BR48" i="7"/>
  <c r="BR47" i="7"/>
  <c r="BR46" i="7"/>
  <c r="BR45" i="7"/>
  <c r="BR44" i="7"/>
  <c r="BR43" i="7"/>
  <c r="BR42" i="7"/>
  <c r="BR41" i="7"/>
  <c r="BR40" i="7"/>
  <c r="BR39" i="7"/>
  <c r="BR38" i="7"/>
  <c r="BR37" i="7"/>
  <c r="BR36" i="7"/>
  <c r="BR35" i="7"/>
  <c r="BR34" i="7"/>
  <c r="BR33" i="7"/>
  <c r="BR32" i="7"/>
  <c r="BR31" i="7"/>
  <c r="BR30" i="7"/>
  <c r="BR29" i="7"/>
  <c r="BR28" i="7"/>
  <c r="BR27" i="7"/>
  <c r="D199" i="7"/>
  <c r="D188" i="7"/>
  <c r="D192" i="7"/>
  <c r="D215" i="7"/>
  <c r="D190" i="7"/>
  <c r="D202" i="7"/>
  <c r="D207" i="7"/>
  <c r="D212" i="7"/>
  <c r="D194" i="7"/>
  <c r="D186" i="7"/>
  <c r="D208" i="7"/>
  <c r="D216" i="7"/>
  <c r="D209" i="7"/>
  <c r="D210" i="7"/>
  <c r="D206" i="7"/>
  <c r="D184" i="7"/>
  <c r="D191" i="7"/>
  <c r="D187" i="7"/>
  <c r="D189" i="7"/>
  <c r="D193" i="7"/>
  <c r="D195" i="7"/>
  <c r="CO35" i="6" l="1"/>
  <c r="CO37" i="7"/>
  <c r="D127" i="7"/>
  <c r="D126" i="7"/>
  <c r="CO36" i="6" l="1"/>
  <c r="CO38" i="7"/>
  <c r="D152" i="7"/>
  <c r="D150" i="7"/>
  <c r="F10" i="7"/>
  <c r="E10" i="7"/>
  <c r="D158" i="7"/>
  <c r="D364" i="6"/>
  <c r="D366" i="6"/>
  <c r="D345" i="6"/>
  <c r="AA340" i="6"/>
  <c r="AA339" i="6"/>
  <c r="CO37" i="6" l="1"/>
  <c r="CO39" i="7"/>
  <c r="D334" i="6"/>
  <c r="D333" i="6"/>
  <c r="D174" i="7"/>
  <c r="D183" i="7"/>
  <c r="D177" i="7"/>
  <c r="D172" i="7"/>
  <c r="D171" i="7"/>
  <c r="D165" i="7"/>
  <c r="D166" i="7"/>
  <c r="D164" i="7"/>
  <c r="D155" i="7"/>
  <c r="D330" i="6"/>
  <c r="D329" i="6"/>
  <c r="D328" i="6"/>
  <c r="D327" i="6"/>
  <c r="D326" i="6"/>
  <c r="D325" i="6"/>
  <c r="CO38" i="6" l="1"/>
  <c r="CO40" i="7"/>
  <c r="D324" i="6"/>
  <c r="D320" i="6"/>
  <c r="D317" i="6"/>
  <c r="D316" i="6"/>
  <c r="D315" i="6"/>
  <c r="D314" i="6"/>
  <c r="D308" i="6"/>
  <c r="D307" i="6"/>
  <c r="CO39" i="6" l="1"/>
  <c r="CO41" i="7"/>
  <c r="D300" i="6"/>
  <c r="D298" i="6"/>
  <c r="D295" i="6"/>
  <c r="D293" i="6"/>
  <c r="D291" i="6"/>
  <c r="CO40" i="6" l="1"/>
  <c r="CO42" i="7"/>
  <c r="D288" i="6"/>
  <c r="D287" i="6"/>
  <c r="D147" i="7"/>
  <c r="D146" i="7"/>
  <c r="D145" i="7"/>
  <c r="D144" i="7"/>
  <c r="D141" i="7"/>
  <c r="D140" i="7"/>
  <c r="D139" i="7"/>
  <c r="D138" i="7"/>
  <c r="D136" i="7"/>
  <c r="D135" i="7"/>
  <c r="D132" i="7"/>
  <c r="D130" i="7"/>
  <c r="D129" i="7"/>
  <c r="CO41" i="6" l="1"/>
  <c r="CO43" i="7"/>
  <c r="D122" i="7"/>
  <c r="D121" i="7"/>
  <c r="CO42" i="6" l="1"/>
  <c r="CO44" i="7"/>
  <c r="E20" i="7"/>
  <c r="D20" i="7"/>
  <c r="C20" i="7"/>
  <c r="B20" i="6"/>
  <c r="E18" i="6"/>
  <c r="D18" i="6"/>
  <c r="C18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E22" i="7" l="1"/>
  <c r="E24" i="7"/>
  <c r="E21" i="7"/>
  <c r="E23" i="7"/>
  <c r="E21" i="6"/>
  <c r="E20" i="6"/>
  <c r="E19" i="6"/>
  <c r="E22" i="6"/>
  <c r="CO43" i="6"/>
  <c r="CO45" i="7"/>
  <c r="B23" i="7"/>
  <c r="B21" i="6"/>
  <c r="D269" i="6"/>
  <c r="D267" i="6"/>
  <c r="CO44" i="6" l="1"/>
  <c r="CO46" i="7"/>
  <c r="B24" i="7"/>
  <c r="B22" i="6"/>
  <c r="D266" i="6"/>
  <c r="CO45" i="6" l="1"/>
  <c r="CO47" i="7"/>
  <c r="C13" i="7"/>
  <c r="D119" i="7"/>
  <c r="D117" i="7"/>
  <c r="D116" i="7"/>
  <c r="D115" i="7"/>
  <c r="D110" i="7"/>
  <c r="D109" i="7"/>
  <c r="D107" i="7"/>
  <c r="D104" i="7"/>
  <c r="D103" i="7"/>
  <c r="D98" i="7"/>
  <c r="CO46" i="6" l="1"/>
  <c r="CO48" i="7"/>
  <c r="C13" i="6"/>
  <c r="AR3" i="8"/>
  <c r="AQ3" i="8"/>
  <c r="AP3" i="8"/>
  <c r="AO3" i="8"/>
  <c r="AN3" i="8"/>
  <c r="AM3" i="8"/>
  <c r="AL3" i="8"/>
  <c r="AK3" i="8"/>
  <c r="AJ3" i="8"/>
  <c r="AI3" i="8"/>
  <c r="AH3" i="8"/>
  <c r="AG3" i="8"/>
  <c r="BR26" i="7"/>
  <c r="BS240" i="6"/>
  <c r="BS334" i="6"/>
  <c r="BS333" i="6"/>
  <c r="BS332" i="6"/>
  <c r="BS331" i="6"/>
  <c r="BS330" i="6"/>
  <c r="BS329" i="6"/>
  <c r="BS328" i="6"/>
  <c r="BS327" i="6"/>
  <c r="BS326" i="6"/>
  <c r="BS325" i="6"/>
  <c r="BS324" i="6"/>
  <c r="BS323" i="6"/>
  <c r="BS322" i="6"/>
  <c r="BS321" i="6"/>
  <c r="BS320" i="6"/>
  <c r="BS319" i="6"/>
  <c r="BS318" i="6"/>
  <c r="BS317" i="6"/>
  <c r="BS316" i="6"/>
  <c r="BS315" i="6"/>
  <c r="BS314" i="6"/>
  <c r="BS313" i="6"/>
  <c r="BS312" i="6"/>
  <c r="BS311" i="6"/>
  <c r="BS310" i="6"/>
  <c r="BS309" i="6"/>
  <c r="BS308" i="6"/>
  <c r="BS307" i="6"/>
  <c r="BS306" i="6"/>
  <c r="BS305" i="6"/>
  <c r="BS304" i="6"/>
  <c r="BS303" i="6"/>
  <c r="BS302" i="6"/>
  <c r="BS301" i="6"/>
  <c r="BS300" i="6"/>
  <c r="BS299" i="6"/>
  <c r="BS298" i="6"/>
  <c r="BS297" i="6"/>
  <c r="BS296" i="6"/>
  <c r="BS295" i="6"/>
  <c r="BS294" i="6"/>
  <c r="BS293" i="6"/>
  <c r="BS292" i="6"/>
  <c r="BS291" i="6"/>
  <c r="BS290" i="6"/>
  <c r="BS289" i="6"/>
  <c r="BS288" i="6"/>
  <c r="BS287" i="6"/>
  <c r="BS286" i="6"/>
  <c r="BS285" i="6"/>
  <c r="BS284" i="6"/>
  <c r="BS283" i="6"/>
  <c r="BS282" i="6"/>
  <c r="BS281" i="6"/>
  <c r="BS280" i="6"/>
  <c r="BS279" i="6"/>
  <c r="BS278" i="6"/>
  <c r="BS277" i="6"/>
  <c r="BS276" i="6"/>
  <c r="BS275" i="6"/>
  <c r="BS274" i="6"/>
  <c r="BS273" i="6"/>
  <c r="BS272" i="6"/>
  <c r="BS271" i="6"/>
  <c r="BS270" i="6"/>
  <c r="BS269" i="6"/>
  <c r="BS268" i="6"/>
  <c r="BS267" i="6"/>
  <c r="BS266" i="6"/>
  <c r="BS265" i="6"/>
  <c r="BS264" i="6"/>
  <c r="BS263" i="6"/>
  <c r="BS262" i="6"/>
  <c r="BS261" i="6"/>
  <c r="BS260" i="6"/>
  <c r="BS259" i="6"/>
  <c r="BS258" i="6"/>
  <c r="BS257" i="6"/>
  <c r="BS256" i="6"/>
  <c r="BS255" i="6"/>
  <c r="BS254" i="6"/>
  <c r="BS253" i="6"/>
  <c r="BS252" i="6"/>
  <c r="BS251" i="6"/>
  <c r="BS250" i="6"/>
  <c r="BS249" i="6"/>
  <c r="BS248" i="6"/>
  <c r="BS247" i="6"/>
  <c r="BS246" i="6"/>
  <c r="BS245" i="6"/>
  <c r="BS244" i="6"/>
  <c r="BS243" i="6"/>
  <c r="BS242" i="6"/>
  <c r="BS241" i="6"/>
  <c r="BS239" i="6"/>
  <c r="BS238" i="6"/>
  <c r="BS237" i="6"/>
  <c r="BS236" i="6"/>
  <c r="BS235" i="6"/>
  <c r="BS234" i="6"/>
  <c r="BS233" i="6"/>
  <c r="BS232" i="6"/>
  <c r="BS231" i="6"/>
  <c r="BS230" i="6"/>
  <c r="BS229" i="6"/>
  <c r="BS228" i="6"/>
  <c r="BS227" i="6"/>
  <c r="BS226" i="6"/>
  <c r="BS225" i="6"/>
  <c r="BS224" i="6"/>
  <c r="BS223" i="6"/>
  <c r="BS222" i="6"/>
  <c r="BS221" i="6"/>
  <c r="BS220" i="6"/>
  <c r="BS219" i="6"/>
  <c r="BS218" i="6"/>
  <c r="BS217" i="6"/>
  <c r="BS216" i="6"/>
  <c r="BS215" i="6"/>
  <c r="BS214" i="6"/>
  <c r="BS213" i="6"/>
  <c r="BS212" i="6"/>
  <c r="BS211" i="6"/>
  <c r="BS210" i="6"/>
  <c r="BS209" i="6"/>
  <c r="BS208" i="6"/>
  <c r="BS207" i="6"/>
  <c r="BS206" i="6"/>
  <c r="BS205" i="6"/>
  <c r="BS204" i="6"/>
  <c r="BS203" i="6"/>
  <c r="BS202" i="6"/>
  <c r="BS201" i="6"/>
  <c r="BS200" i="6"/>
  <c r="BS199" i="6"/>
  <c r="BS198" i="6"/>
  <c r="BS197" i="6"/>
  <c r="BS196" i="6"/>
  <c r="BS195" i="6"/>
  <c r="BS194" i="6"/>
  <c r="BS193" i="6"/>
  <c r="BS192" i="6"/>
  <c r="BS191" i="6"/>
  <c r="BS190" i="6"/>
  <c r="BS189" i="6"/>
  <c r="BS188" i="6"/>
  <c r="BS187" i="6"/>
  <c r="BS186" i="6"/>
  <c r="BS185" i="6"/>
  <c r="BS184" i="6"/>
  <c r="BS183" i="6"/>
  <c r="BS182" i="6"/>
  <c r="BS181" i="6"/>
  <c r="BS180" i="6"/>
  <c r="BS179" i="6"/>
  <c r="BS178" i="6"/>
  <c r="BS177" i="6"/>
  <c r="BS176" i="6"/>
  <c r="BS175" i="6"/>
  <c r="BS174" i="6"/>
  <c r="BS173" i="6"/>
  <c r="BS172" i="6"/>
  <c r="BS171" i="6"/>
  <c r="BS170" i="6"/>
  <c r="BS169" i="6"/>
  <c r="BS168" i="6"/>
  <c r="BS167" i="6"/>
  <c r="BS166" i="6"/>
  <c r="BS165" i="6"/>
  <c r="BS164" i="6"/>
  <c r="BS163" i="6"/>
  <c r="BS162" i="6"/>
  <c r="BS161" i="6"/>
  <c r="BS160" i="6"/>
  <c r="BS159" i="6"/>
  <c r="BS158" i="6"/>
  <c r="BS157" i="6"/>
  <c r="BS156" i="6"/>
  <c r="BS155" i="6"/>
  <c r="BS154" i="6"/>
  <c r="BS153" i="6"/>
  <c r="BS152" i="6"/>
  <c r="BS151" i="6"/>
  <c r="BS150" i="6"/>
  <c r="BS149" i="6"/>
  <c r="BS148" i="6"/>
  <c r="BS147" i="6"/>
  <c r="BS146" i="6"/>
  <c r="BS145" i="6"/>
  <c r="BS144" i="6"/>
  <c r="BS143" i="6"/>
  <c r="BS142" i="6"/>
  <c r="BS141" i="6"/>
  <c r="BS140" i="6"/>
  <c r="BS139" i="6"/>
  <c r="BS138" i="6"/>
  <c r="BS137" i="6"/>
  <c r="BS136" i="6"/>
  <c r="BS135" i="6"/>
  <c r="BS134" i="6"/>
  <c r="BS133" i="6"/>
  <c r="BS132" i="6"/>
  <c r="BS131" i="6"/>
  <c r="BS130" i="6"/>
  <c r="BS129" i="6"/>
  <c r="BS128" i="6"/>
  <c r="BS127" i="6"/>
  <c r="BS126" i="6"/>
  <c r="BS125" i="6"/>
  <c r="BS124" i="6"/>
  <c r="BS123" i="6"/>
  <c r="BS122" i="6"/>
  <c r="BS121" i="6"/>
  <c r="BS120" i="6"/>
  <c r="BS119" i="6"/>
  <c r="BS118" i="6"/>
  <c r="BS117" i="6"/>
  <c r="BS116" i="6"/>
  <c r="BS115" i="6"/>
  <c r="BS114" i="6"/>
  <c r="BS113" i="6"/>
  <c r="BS112" i="6"/>
  <c r="BS111" i="6"/>
  <c r="BS110" i="6"/>
  <c r="BS109" i="6"/>
  <c r="BS108" i="6"/>
  <c r="BS107" i="6"/>
  <c r="BS106" i="6"/>
  <c r="BS105" i="6"/>
  <c r="BS104" i="6"/>
  <c r="BS103" i="6"/>
  <c r="BS102" i="6"/>
  <c r="BS101" i="6"/>
  <c r="BS100" i="6"/>
  <c r="BS99" i="6"/>
  <c r="BS98" i="6"/>
  <c r="BS97" i="6"/>
  <c r="BS96" i="6"/>
  <c r="BS95" i="6"/>
  <c r="BS94" i="6"/>
  <c r="BS93" i="6"/>
  <c r="BS92" i="6"/>
  <c r="BS91" i="6"/>
  <c r="BS90" i="6"/>
  <c r="BS89" i="6"/>
  <c r="BS88" i="6"/>
  <c r="BS87" i="6"/>
  <c r="BS86" i="6"/>
  <c r="BS85" i="6"/>
  <c r="BS84" i="6"/>
  <c r="BS83" i="6"/>
  <c r="BS82" i="6"/>
  <c r="BS81" i="6"/>
  <c r="BS80" i="6"/>
  <c r="BS79" i="6"/>
  <c r="BS78" i="6"/>
  <c r="BS77" i="6"/>
  <c r="BS76" i="6"/>
  <c r="BS75" i="6"/>
  <c r="BS74" i="6"/>
  <c r="BS73" i="6"/>
  <c r="BS72" i="6"/>
  <c r="BS71" i="6"/>
  <c r="BS70" i="6"/>
  <c r="BS69" i="6"/>
  <c r="BS68" i="6"/>
  <c r="BS67" i="6"/>
  <c r="BS66" i="6"/>
  <c r="BS65" i="6"/>
  <c r="BS64" i="6"/>
  <c r="BS63" i="6"/>
  <c r="BS62" i="6"/>
  <c r="BS61" i="6"/>
  <c r="BS60" i="6"/>
  <c r="BS59" i="6"/>
  <c r="BS58" i="6"/>
  <c r="BS57" i="6"/>
  <c r="BS56" i="6"/>
  <c r="BS55" i="6"/>
  <c r="BS54" i="6"/>
  <c r="BS53" i="6"/>
  <c r="BS52" i="6"/>
  <c r="BS51" i="6"/>
  <c r="BS50" i="6"/>
  <c r="BS49" i="6"/>
  <c r="BS48" i="6"/>
  <c r="BS47" i="6"/>
  <c r="BS46" i="6"/>
  <c r="BS45" i="6"/>
  <c r="BS44" i="6"/>
  <c r="BS43" i="6"/>
  <c r="BS42" i="6"/>
  <c r="BS41" i="6"/>
  <c r="BS40" i="6"/>
  <c r="BS39" i="6"/>
  <c r="BS38" i="6"/>
  <c r="BS37" i="6"/>
  <c r="BS36" i="6"/>
  <c r="BS35" i="6"/>
  <c r="BS34" i="6"/>
  <c r="BS33" i="6"/>
  <c r="BS32" i="6"/>
  <c r="BS31" i="6"/>
  <c r="BS30" i="6"/>
  <c r="BS29" i="6"/>
  <c r="BS28" i="6"/>
  <c r="BS27" i="6"/>
  <c r="BS26" i="6"/>
  <c r="BS25" i="6"/>
  <c r="BS24" i="6"/>
  <c r="D238" i="6"/>
  <c r="D237" i="6"/>
  <c r="CO47" i="6" l="1"/>
  <c r="CO49" i="7"/>
  <c r="D88" i="7"/>
  <c r="D85" i="7"/>
  <c r="D219" i="6"/>
  <c r="D216" i="6"/>
  <c r="D215" i="6"/>
  <c r="D80" i="7"/>
  <c r="D79" i="7"/>
  <c r="D78" i="7"/>
  <c r="D77" i="7"/>
  <c r="D76" i="7"/>
  <c r="D73" i="7"/>
  <c r="CO48" i="6" l="1"/>
  <c r="CO50" i="7"/>
  <c r="D213" i="6"/>
  <c r="D212" i="6"/>
  <c r="D211" i="6"/>
  <c r="D210" i="6"/>
  <c r="D209" i="6"/>
  <c r="D208" i="6"/>
  <c r="F14" i="6"/>
  <c r="G14" i="6" s="1"/>
  <c r="F15" i="6"/>
  <c r="G15" i="6" s="1"/>
  <c r="F13" i="6"/>
  <c r="G13" i="6" s="1"/>
  <c r="F13" i="7"/>
  <c r="G13" i="7" s="1"/>
  <c r="F14" i="7"/>
  <c r="G14" i="7" s="1"/>
  <c r="F15" i="7"/>
  <c r="G15" i="7" s="1"/>
  <c r="D68" i="7"/>
  <c r="D59" i="7"/>
  <c r="D58" i="7"/>
  <c r="D196" i="6"/>
  <c r="D198" i="6"/>
  <c r="D200" i="6"/>
  <c r="D187" i="6"/>
  <c r="D188" i="6"/>
  <c r="D189" i="6"/>
  <c r="D190" i="6"/>
  <c r="D191" i="6"/>
  <c r="D192" i="6"/>
  <c r="D193" i="6"/>
  <c r="D180" i="6"/>
  <c r="D179" i="6"/>
  <c r="D177" i="6"/>
  <c r="CO49" i="6" l="1"/>
  <c r="CO51" i="7"/>
  <c r="D152" i="6"/>
  <c r="D151" i="6"/>
  <c r="D147" i="6"/>
  <c r="D155" i="6"/>
  <c r="D146" i="6"/>
  <c r="D141" i="6"/>
  <c r="D140" i="6"/>
  <c r="CO50" i="6" l="1"/>
  <c r="CO52" i="7"/>
  <c r="C15" i="6"/>
  <c r="AG8" i="8"/>
  <c r="AH8" i="8"/>
  <c r="AI8" i="8"/>
  <c r="AJ8" i="8"/>
  <c r="AK8" i="8"/>
  <c r="AL8" i="8"/>
  <c r="AM8" i="8"/>
  <c r="AN8" i="8"/>
  <c r="AO8" i="8"/>
  <c r="AP8" i="8"/>
  <c r="AQ8" i="8"/>
  <c r="AR8" i="8"/>
  <c r="AC13" i="7"/>
  <c r="AD13" i="7"/>
  <c r="AE13" i="7"/>
  <c r="AF13" i="7"/>
  <c r="AG13" i="7"/>
  <c r="AH13" i="7"/>
  <c r="AI13" i="7"/>
  <c r="AJ13" i="7"/>
  <c r="AK13" i="7"/>
  <c r="AL13" i="7"/>
  <c r="AM13" i="7"/>
  <c r="AN13" i="7"/>
  <c r="AO13" i="7"/>
  <c r="AP13" i="7"/>
  <c r="AQ13" i="7"/>
  <c r="AR13" i="7"/>
  <c r="AS13" i="7"/>
  <c r="AT13" i="7"/>
  <c r="AU13" i="7"/>
  <c r="AV13" i="7"/>
  <c r="AW13" i="7"/>
  <c r="AX13" i="7"/>
  <c r="AY13" i="7"/>
  <c r="AZ13" i="7"/>
  <c r="BA13" i="7"/>
  <c r="BB13" i="7"/>
  <c r="BC13" i="7"/>
  <c r="BD13" i="7"/>
  <c r="AG12" i="8" s="1"/>
  <c r="BE13" i="7"/>
  <c r="AH12" i="8" s="1"/>
  <c r="BF13" i="7"/>
  <c r="AI12" i="8" s="1"/>
  <c r="BG13" i="7"/>
  <c r="AJ12" i="8" s="1"/>
  <c r="BH13" i="7"/>
  <c r="AK12" i="8" s="1"/>
  <c r="BI13" i="7"/>
  <c r="AL12" i="8" s="1"/>
  <c r="BJ13" i="7"/>
  <c r="AM12" i="8" s="1"/>
  <c r="BK13" i="7"/>
  <c r="AN12" i="8" s="1"/>
  <c r="BL13" i="7"/>
  <c r="AO12" i="8" s="1"/>
  <c r="BM13" i="7"/>
  <c r="AP12" i="8" s="1"/>
  <c r="BN13" i="7"/>
  <c r="AQ12" i="8" s="1"/>
  <c r="BO13" i="7"/>
  <c r="AR12" i="8" s="1"/>
  <c r="AB13" i="7"/>
  <c r="F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AL4" i="8"/>
  <c r="AM4" i="8"/>
  <c r="AN4" i="8"/>
  <c r="AO4" i="8"/>
  <c r="AP4" i="8"/>
  <c r="AQ4" i="8"/>
  <c r="AR4" i="8"/>
  <c r="E4" i="8"/>
  <c r="CO51" i="6" l="1"/>
  <c r="CO53" i="7"/>
  <c r="G4" i="8"/>
  <c r="AQ8" i="7"/>
  <c r="AJ8" i="7"/>
  <c r="AZ8" i="7"/>
  <c r="BE8" i="7"/>
  <c r="AK8" i="7"/>
  <c r="AS8" i="7"/>
  <c r="BA8" i="7"/>
  <c r="BI8" i="7"/>
  <c r="AL8" i="7"/>
  <c r="AT8" i="7"/>
  <c r="BB8" i="7"/>
  <c r="BJ8" i="7"/>
  <c r="AU8" i="7"/>
  <c r="BC8" i="7"/>
  <c r="BK8" i="7"/>
  <c r="AM8" i="7"/>
  <c r="AN8" i="7"/>
  <c r="AV8" i="7"/>
  <c r="AO8" i="7"/>
  <c r="AP8" i="7"/>
  <c r="AX8" i="7"/>
  <c r="BF8" i="7"/>
  <c r="AY8" i="7"/>
  <c r="BG8" i="7"/>
  <c r="AR8" i="7"/>
  <c r="BH8" i="7"/>
  <c r="BD8" i="7"/>
  <c r="AW8" i="7"/>
  <c r="D56" i="7"/>
  <c r="D129" i="6"/>
  <c r="D130" i="6"/>
  <c r="D131" i="6"/>
  <c r="D132" i="6"/>
  <c r="D133" i="6"/>
  <c r="D134" i="6"/>
  <c r="D136" i="6"/>
  <c r="D127" i="6"/>
  <c r="D125" i="6"/>
  <c r="BL23" i="6"/>
  <c r="AF12" i="8"/>
  <c r="AE12" i="8"/>
  <c r="AD12" i="8"/>
  <c r="AC12" i="8"/>
  <c r="AB12" i="8"/>
  <c r="AA12" i="8"/>
  <c r="Z12" i="8"/>
  <c r="Y12" i="8"/>
  <c r="X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AF8" i="8"/>
  <c r="AE8" i="8"/>
  <c r="AD8" i="8"/>
  <c r="AC8" i="8"/>
  <c r="AB8" i="8"/>
  <c r="AA8" i="8"/>
  <c r="Z8" i="8"/>
  <c r="Y8" i="8"/>
  <c r="X8" i="8"/>
  <c r="V8" i="8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G8" i="8"/>
  <c r="F8" i="8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12" i="8"/>
  <c r="E8" i="8"/>
  <c r="E3" i="8"/>
  <c r="AN9" i="8"/>
  <c r="AN10" i="8" s="1"/>
  <c r="AN5" i="8"/>
  <c r="AN6" i="8" s="1"/>
  <c r="BL25" i="7"/>
  <c r="BL16" i="7"/>
  <c r="BL15" i="7"/>
  <c r="D48" i="7"/>
  <c r="BG25" i="7"/>
  <c r="CO52" i="6" l="1"/>
  <c r="CO54" i="7"/>
  <c r="BL21" i="6"/>
  <c r="BL22" i="6"/>
  <c r="BL20" i="6"/>
  <c r="BG22" i="7"/>
  <c r="BG24" i="7"/>
  <c r="BG23" i="7"/>
  <c r="BL24" i="7"/>
  <c r="BL23" i="7"/>
  <c r="BL22" i="7"/>
  <c r="AN16" i="8"/>
  <c r="BL16" i="6"/>
  <c r="AN13" i="8"/>
  <c r="AN14" i="8" s="1"/>
  <c r="AN17" i="8" s="1"/>
  <c r="BL15" i="6"/>
  <c r="CO53" i="6" l="1"/>
  <c r="CO55" i="7"/>
  <c r="AN15" i="8"/>
  <c r="F13" i="8"/>
  <c r="F14" i="8" s="1"/>
  <c r="G13" i="8"/>
  <c r="G14" i="8" s="1"/>
  <c r="H13" i="8"/>
  <c r="H14" i="8" s="1"/>
  <c r="I13" i="8"/>
  <c r="I14" i="8" s="1"/>
  <c r="J13" i="8"/>
  <c r="J14" i="8" s="1"/>
  <c r="K13" i="8"/>
  <c r="K14" i="8" s="1"/>
  <c r="L13" i="8"/>
  <c r="L14" i="8" s="1"/>
  <c r="M13" i="8"/>
  <c r="M14" i="8" s="1"/>
  <c r="N13" i="8"/>
  <c r="N14" i="8" s="1"/>
  <c r="O13" i="8"/>
  <c r="O14" i="8" s="1"/>
  <c r="P13" i="8"/>
  <c r="P14" i="8" s="1"/>
  <c r="Q13" i="8"/>
  <c r="Q14" i="8" s="1"/>
  <c r="R13" i="8"/>
  <c r="R14" i="8" s="1"/>
  <c r="S13" i="8"/>
  <c r="S14" i="8" s="1"/>
  <c r="T13" i="8"/>
  <c r="T14" i="8" s="1"/>
  <c r="U13" i="8"/>
  <c r="U14" i="8" s="1"/>
  <c r="V13" i="8"/>
  <c r="V14" i="8" s="1"/>
  <c r="W13" i="8"/>
  <c r="X13" i="8"/>
  <c r="X14" i="8" s="1"/>
  <c r="Y13" i="8"/>
  <c r="Y14" i="8" s="1"/>
  <c r="Z13" i="8"/>
  <c r="Z14" i="8" s="1"/>
  <c r="AA13" i="8"/>
  <c r="AA14" i="8" s="1"/>
  <c r="AB13" i="8"/>
  <c r="AB14" i="8" s="1"/>
  <c r="AC13" i="8"/>
  <c r="AC14" i="8" s="1"/>
  <c r="AD13" i="8"/>
  <c r="AD14" i="8" s="1"/>
  <c r="AE13" i="8"/>
  <c r="AE14" i="8" s="1"/>
  <c r="AF13" i="8"/>
  <c r="AF14" i="8" s="1"/>
  <c r="AG13" i="8"/>
  <c r="AG14" i="8" s="1"/>
  <c r="AH13" i="8"/>
  <c r="AH14" i="8" s="1"/>
  <c r="AI13" i="8"/>
  <c r="AI14" i="8" s="1"/>
  <c r="AJ13" i="8"/>
  <c r="AJ14" i="8" s="1"/>
  <c r="AK13" i="8"/>
  <c r="AK14" i="8" s="1"/>
  <c r="AL13" i="8"/>
  <c r="AL14" i="8" s="1"/>
  <c r="AM13" i="8"/>
  <c r="AM14" i="8" s="1"/>
  <c r="AO13" i="8"/>
  <c r="AO14" i="8" s="1"/>
  <c r="AP13" i="8"/>
  <c r="AP14" i="8" s="1"/>
  <c r="AQ13" i="8"/>
  <c r="AQ14" i="8" s="1"/>
  <c r="AR13" i="8"/>
  <c r="AR14" i="8" s="1"/>
  <c r="E13" i="8"/>
  <c r="E14" i="8" s="1"/>
  <c r="F9" i="8"/>
  <c r="F10" i="8" s="1"/>
  <c r="G9" i="8"/>
  <c r="G10" i="8" s="1"/>
  <c r="H9" i="8"/>
  <c r="H10" i="8" s="1"/>
  <c r="I9" i="8"/>
  <c r="I10" i="8" s="1"/>
  <c r="J9" i="8"/>
  <c r="J10" i="8" s="1"/>
  <c r="K9" i="8"/>
  <c r="K10" i="8" s="1"/>
  <c r="L9" i="8"/>
  <c r="L10" i="8" s="1"/>
  <c r="M9" i="8"/>
  <c r="M10" i="8" s="1"/>
  <c r="N9" i="8"/>
  <c r="N10" i="8" s="1"/>
  <c r="O9" i="8"/>
  <c r="O10" i="8" s="1"/>
  <c r="P9" i="8"/>
  <c r="P10" i="8" s="1"/>
  <c r="Q9" i="8"/>
  <c r="Q10" i="8" s="1"/>
  <c r="R9" i="8"/>
  <c r="R10" i="8" s="1"/>
  <c r="S9" i="8"/>
  <c r="S10" i="8" s="1"/>
  <c r="T9" i="8"/>
  <c r="T10" i="8" s="1"/>
  <c r="U9" i="8"/>
  <c r="U10" i="8" s="1"/>
  <c r="V9" i="8"/>
  <c r="V10" i="8" s="1"/>
  <c r="W9" i="8"/>
  <c r="X9" i="8"/>
  <c r="X10" i="8" s="1"/>
  <c r="Y9" i="8"/>
  <c r="Y10" i="8" s="1"/>
  <c r="Z9" i="8"/>
  <c r="Z10" i="8" s="1"/>
  <c r="AA9" i="8"/>
  <c r="AA10" i="8" s="1"/>
  <c r="AB9" i="8"/>
  <c r="AB10" i="8" s="1"/>
  <c r="AC9" i="8"/>
  <c r="AC10" i="8" s="1"/>
  <c r="AD9" i="8"/>
  <c r="AD10" i="8" s="1"/>
  <c r="AE9" i="8"/>
  <c r="AE10" i="8" s="1"/>
  <c r="AF9" i="8"/>
  <c r="AF10" i="8" s="1"/>
  <c r="AG9" i="8"/>
  <c r="AG10" i="8" s="1"/>
  <c r="AH9" i="8"/>
  <c r="AH10" i="8" s="1"/>
  <c r="AI9" i="8"/>
  <c r="AI10" i="8" s="1"/>
  <c r="AJ9" i="8"/>
  <c r="AJ10" i="8" s="1"/>
  <c r="AK9" i="8"/>
  <c r="AK10" i="8" s="1"/>
  <c r="AL9" i="8"/>
  <c r="AL10" i="8" s="1"/>
  <c r="AM9" i="8"/>
  <c r="AM10" i="8" s="1"/>
  <c r="AO9" i="8"/>
  <c r="AO10" i="8" s="1"/>
  <c r="AP9" i="8"/>
  <c r="AP10" i="8" s="1"/>
  <c r="AQ9" i="8"/>
  <c r="AQ10" i="8" s="1"/>
  <c r="AR9" i="8"/>
  <c r="AR10" i="8" s="1"/>
  <c r="E9" i="8"/>
  <c r="E10" i="8" s="1"/>
  <c r="W5" i="8"/>
  <c r="AG5" i="8"/>
  <c r="AG6" i="8" s="1"/>
  <c r="AH5" i="8"/>
  <c r="AH6" i="8" s="1"/>
  <c r="AI5" i="8"/>
  <c r="AI6" i="8" s="1"/>
  <c r="AJ5" i="8"/>
  <c r="AJ6" i="8" s="1"/>
  <c r="AK5" i="8"/>
  <c r="AK6" i="8" s="1"/>
  <c r="AL5" i="8"/>
  <c r="AL6" i="8" s="1"/>
  <c r="AM5" i="8"/>
  <c r="AM6" i="8" s="1"/>
  <c r="AO5" i="8"/>
  <c r="AO6" i="8" s="1"/>
  <c r="AP5" i="8"/>
  <c r="AP6" i="8" s="1"/>
  <c r="AQ5" i="8"/>
  <c r="AQ6" i="8" s="1"/>
  <c r="AR5" i="8"/>
  <c r="AR6" i="8" s="1"/>
  <c r="AM23" i="6"/>
  <c r="AL23" i="6"/>
  <c r="AK23" i="6"/>
  <c r="D103" i="6"/>
  <c r="D102" i="6"/>
  <c r="D101" i="6"/>
  <c r="AK25" i="7"/>
  <c r="AK16" i="7"/>
  <c r="AK15" i="7"/>
  <c r="AL25" i="7"/>
  <c r="AL16" i="7"/>
  <c r="AL15" i="7"/>
  <c r="AJ25" i="7"/>
  <c r="AJ16" i="7"/>
  <c r="AJ15" i="7"/>
  <c r="CO54" i="6" l="1"/>
  <c r="CO56" i="7"/>
  <c r="AM21" i="6"/>
  <c r="AM22" i="6"/>
  <c r="AM20" i="6"/>
  <c r="AK21" i="6"/>
  <c r="AK22" i="6"/>
  <c r="AK20" i="6"/>
  <c r="AL21" i="6"/>
  <c r="AL20" i="6"/>
  <c r="AL22" i="6"/>
  <c r="AK23" i="7"/>
  <c r="AK22" i="7"/>
  <c r="AK24" i="7"/>
  <c r="AL24" i="7"/>
  <c r="AL23" i="7"/>
  <c r="AL22" i="7"/>
  <c r="AJ22" i="7"/>
  <c r="AJ23" i="7"/>
  <c r="AJ24" i="7"/>
  <c r="AL16" i="6"/>
  <c r="AM15" i="8"/>
  <c r="AD5" i="8"/>
  <c r="AD6" i="8" s="1"/>
  <c r="V5" i="8"/>
  <c r="V6" i="8" s="1"/>
  <c r="N5" i="8"/>
  <c r="N6" i="8" s="1"/>
  <c r="F5" i="8"/>
  <c r="F6" i="8" s="1"/>
  <c r="AK16" i="8"/>
  <c r="AJ15" i="8"/>
  <c r="AJ17" i="8"/>
  <c r="AC5" i="8"/>
  <c r="AC6" i="8" s="1"/>
  <c r="M5" i="8"/>
  <c r="M6" i="8" s="1"/>
  <c r="AJ16" i="8"/>
  <c r="AR15" i="8"/>
  <c r="AR17" i="8"/>
  <c r="AI17" i="8"/>
  <c r="AI15" i="8"/>
  <c r="E5" i="8"/>
  <c r="E6" i="8" s="1"/>
  <c r="AB5" i="8"/>
  <c r="AB6" i="8" s="1"/>
  <c r="T5" i="8"/>
  <c r="T6" i="8" s="1"/>
  <c r="L5" i="8"/>
  <c r="L6" i="8" s="1"/>
  <c r="AR16" i="8"/>
  <c r="AI16" i="8"/>
  <c r="AQ15" i="8"/>
  <c r="AQ17" i="8"/>
  <c r="AH17" i="8"/>
  <c r="AH15" i="8"/>
  <c r="AA5" i="8"/>
  <c r="AA6" i="8" s="1"/>
  <c r="S5" i="8"/>
  <c r="S6" i="8" s="1"/>
  <c r="K5" i="8"/>
  <c r="K6" i="8" s="1"/>
  <c r="AQ16" i="8"/>
  <c r="AH16" i="8"/>
  <c r="AP17" i="8"/>
  <c r="AP15" i="8"/>
  <c r="AG17" i="8"/>
  <c r="AG15" i="8"/>
  <c r="Z5" i="8"/>
  <c r="Z6" i="8" s="1"/>
  <c r="R5" i="8"/>
  <c r="R6" i="8" s="1"/>
  <c r="J5" i="8"/>
  <c r="J6" i="8" s="1"/>
  <c r="AP16" i="8"/>
  <c r="AG16" i="8"/>
  <c r="AO17" i="8"/>
  <c r="AO15" i="8"/>
  <c r="Y5" i="8"/>
  <c r="Y6" i="8" s="1"/>
  <c r="Q5" i="8"/>
  <c r="Q6" i="8" s="1"/>
  <c r="I5" i="8"/>
  <c r="I6" i="8" s="1"/>
  <c r="AO16" i="8"/>
  <c r="AM17" i="8"/>
  <c r="X5" i="8"/>
  <c r="X6" i="8" s="1"/>
  <c r="P5" i="8"/>
  <c r="P6" i="8" s="1"/>
  <c r="AM16" i="8"/>
  <c r="AL15" i="8"/>
  <c r="AL17" i="8"/>
  <c r="O5" i="8"/>
  <c r="O6" i="8" s="1"/>
  <c r="G5" i="8"/>
  <c r="G6" i="8" s="1"/>
  <c r="AL16" i="8"/>
  <c r="AK15" i="8"/>
  <c r="AK17" i="8"/>
  <c r="H5" i="8"/>
  <c r="H6" i="8" s="1"/>
  <c r="AE5" i="8"/>
  <c r="AE6" i="8" s="1"/>
  <c r="U5" i="8"/>
  <c r="U6" i="8" s="1"/>
  <c r="AF5" i="8"/>
  <c r="AF6" i="8" s="1"/>
  <c r="AM16" i="6"/>
  <c r="AK16" i="6"/>
  <c r="AL15" i="6"/>
  <c r="AM15" i="6"/>
  <c r="AX8" i="6"/>
  <c r="AY8" i="6"/>
  <c r="BP8" i="6"/>
  <c r="AT8" i="6"/>
  <c r="BO8" i="6"/>
  <c r="AQ8" i="6"/>
  <c r="BJ8" i="6"/>
  <c r="AP8" i="6"/>
  <c r="BG8" i="6"/>
  <c r="AL8" i="6"/>
  <c r="BF8" i="6"/>
  <c r="AJ8" i="6"/>
  <c r="BB8" i="6"/>
  <c r="BN8" i="6"/>
  <c r="BE8" i="6"/>
  <c r="AW8" i="6"/>
  <c r="AO8" i="6"/>
  <c r="AK15" i="6"/>
  <c r="BM8" i="6"/>
  <c r="BD8" i="6"/>
  <c r="AV8" i="6"/>
  <c r="AN8" i="6"/>
  <c r="BK8" i="6"/>
  <c r="BC8" i="6"/>
  <c r="AU8" i="6"/>
  <c r="AM8" i="6"/>
  <c r="BI8" i="6"/>
  <c r="BA8" i="6"/>
  <c r="AS8" i="6"/>
  <c r="AK8" i="6"/>
  <c r="BH8" i="6"/>
  <c r="AZ8" i="6"/>
  <c r="AR8" i="6"/>
  <c r="CO55" i="6" l="1"/>
  <c r="CO57" i="7"/>
  <c r="U15" i="8"/>
  <c r="G16" i="8"/>
  <c r="AE15" i="8"/>
  <c r="AB15" i="8"/>
  <c r="AB16" i="8"/>
  <c r="AB17" i="8"/>
  <c r="AC15" i="8"/>
  <c r="AC17" i="8"/>
  <c r="AC16" i="8"/>
  <c r="M15" i="8"/>
  <c r="M16" i="8"/>
  <c r="M17" i="8"/>
  <c r="K15" i="8"/>
  <c r="K17" i="8"/>
  <c r="K16" i="8"/>
  <c r="Z15" i="8"/>
  <c r="Z17" i="8"/>
  <c r="Z16" i="8"/>
  <c r="G17" i="8"/>
  <c r="S15" i="8"/>
  <c r="S17" i="8"/>
  <c r="S16" i="8"/>
  <c r="AA15" i="8"/>
  <c r="AA16" i="8"/>
  <c r="AA17" i="8"/>
  <c r="F15" i="8"/>
  <c r="F17" i="8"/>
  <c r="F16" i="8"/>
  <c r="N15" i="8"/>
  <c r="N17" i="8"/>
  <c r="N16" i="8"/>
  <c r="J15" i="8"/>
  <c r="J17" i="8"/>
  <c r="J16" i="8"/>
  <c r="E15" i="8"/>
  <c r="E17" i="8"/>
  <c r="E16" i="8"/>
  <c r="O17" i="8"/>
  <c r="O15" i="8"/>
  <c r="O16" i="8"/>
  <c r="I17" i="8"/>
  <c r="I15" i="8"/>
  <c r="I16" i="8"/>
  <c r="R15" i="8"/>
  <c r="R16" i="8"/>
  <c r="R17" i="8"/>
  <c r="Y15" i="8"/>
  <c r="Y17" i="8"/>
  <c r="Y16" i="8"/>
  <c r="L15" i="8"/>
  <c r="L17" i="8"/>
  <c r="L16" i="8"/>
  <c r="P15" i="8"/>
  <c r="P16" i="8"/>
  <c r="P17" i="8"/>
  <c r="T15" i="8"/>
  <c r="T16" i="8"/>
  <c r="T17" i="8"/>
  <c r="X17" i="8"/>
  <c r="X16" i="8"/>
  <c r="X15" i="8"/>
  <c r="V16" i="8"/>
  <c r="V17" i="8"/>
  <c r="V15" i="8"/>
  <c r="AD17" i="8"/>
  <c r="AD15" i="8"/>
  <c r="AD16" i="8"/>
  <c r="Q16" i="8"/>
  <c r="Q15" i="8"/>
  <c r="Q17" i="8"/>
  <c r="G15" i="8"/>
  <c r="H15" i="8"/>
  <c r="H17" i="8"/>
  <c r="H16" i="8"/>
  <c r="AE17" i="8"/>
  <c r="AE16" i="8"/>
  <c r="U16" i="8"/>
  <c r="U17" i="8"/>
  <c r="AF15" i="8"/>
  <c r="AF17" i="8"/>
  <c r="AF16" i="8"/>
  <c r="BO25" i="7"/>
  <c r="BN25" i="7"/>
  <c r="BM25" i="7"/>
  <c r="BK25" i="7"/>
  <c r="BJ25" i="7"/>
  <c r="BI25" i="7"/>
  <c r="BH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I25" i="7"/>
  <c r="AH25" i="7"/>
  <c r="AG25" i="7"/>
  <c r="AF25" i="7"/>
  <c r="CO56" i="6" l="1"/>
  <c r="CO58" i="7"/>
  <c r="AI22" i="7"/>
  <c r="AI24" i="7"/>
  <c r="AI23" i="7"/>
  <c r="BB24" i="7"/>
  <c r="BB23" i="7"/>
  <c r="BB22" i="7"/>
  <c r="BK24" i="7"/>
  <c r="BK23" i="7"/>
  <c r="BK22" i="7"/>
  <c r="AU24" i="7"/>
  <c r="AU23" i="7"/>
  <c r="AU22" i="7"/>
  <c r="BM24" i="7"/>
  <c r="BM23" i="7"/>
  <c r="BM22" i="7"/>
  <c r="AV24" i="7"/>
  <c r="AV23" i="7"/>
  <c r="AV22" i="7"/>
  <c r="BN22" i="7"/>
  <c r="BN24" i="7"/>
  <c r="BN23" i="7"/>
  <c r="AO22" i="7"/>
  <c r="AO24" i="7"/>
  <c r="AO23" i="7"/>
  <c r="BE24" i="7"/>
  <c r="BE23" i="7"/>
  <c r="BE22" i="7"/>
  <c r="AP24" i="7"/>
  <c r="AP23" i="7"/>
  <c r="AP22" i="7"/>
  <c r="AX23" i="7"/>
  <c r="AX22" i="7"/>
  <c r="AX24" i="7"/>
  <c r="BF23" i="7"/>
  <c r="BF24" i="7"/>
  <c r="BF22" i="7"/>
  <c r="AF24" i="7"/>
  <c r="AF23" i="7"/>
  <c r="AF22" i="7"/>
  <c r="AQ22" i="7"/>
  <c r="AQ24" i="7"/>
  <c r="AQ23" i="7"/>
  <c r="AY23" i="7"/>
  <c r="AY24" i="7"/>
  <c r="AY22" i="7"/>
  <c r="BH22" i="7"/>
  <c r="BH23" i="7"/>
  <c r="BH24" i="7"/>
  <c r="AT24" i="7"/>
  <c r="AT23" i="7"/>
  <c r="AT22" i="7"/>
  <c r="AM24" i="7"/>
  <c r="AM23" i="7"/>
  <c r="AM22" i="7"/>
  <c r="BC24" i="7"/>
  <c r="BC23" i="7"/>
  <c r="BC22" i="7"/>
  <c r="AN24" i="7"/>
  <c r="AN23" i="7"/>
  <c r="AN22" i="7"/>
  <c r="BD24" i="7"/>
  <c r="BD23" i="7"/>
  <c r="BD22" i="7"/>
  <c r="AW24" i="7"/>
  <c r="AW22" i="7"/>
  <c r="AW23" i="7"/>
  <c r="BO23" i="7"/>
  <c r="BO22" i="7"/>
  <c r="BO24" i="7"/>
  <c r="AG24" i="7"/>
  <c r="AG23" i="7"/>
  <c r="AG22" i="7"/>
  <c r="AR22" i="7"/>
  <c r="AR24" i="7"/>
  <c r="AR23" i="7"/>
  <c r="AZ22" i="7"/>
  <c r="AZ23" i="7"/>
  <c r="AZ24" i="7"/>
  <c r="BI23" i="7"/>
  <c r="BI22" i="7"/>
  <c r="BI24" i="7"/>
  <c r="AH23" i="7"/>
  <c r="AH22" i="7"/>
  <c r="AH24" i="7"/>
  <c r="AS23" i="7"/>
  <c r="AS22" i="7"/>
  <c r="AS24" i="7"/>
  <c r="BA23" i="7"/>
  <c r="BA22" i="7"/>
  <c r="BA24" i="7"/>
  <c r="BJ24" i="7"/>
  <c r="BJ23" i="7"/>
  <c r="BJ22" i="7"/>
  <c r="D76" i="6"/>
  <c r="D74" i="6"/>
  <c r="CO57" i="6" l="1"/>
  <c r="CO59" i="7"/>
  <c r="G19" i="6"/>
  <c r="G18" i="6"/>
  <c r="G17" i="6"/>
  <c r="G20" i="7"/>
  <c r="G19" i="7"/>
  <c r="G18" i="7"/>
  <c r="D34" i="7"/>
  <c r="D32" i="7"/>
  <c r="D33" i="7"/>
  <c r="D28" i="7"/>
  <c r="AE25" i="7"/>
  <c r="AD25" i="7"/>
  <c r="AC25" i="7"/>
  <c r="AB25" i="7"/>
  <c r="BO16" i="7"/>
  <c r="BN16" i="7"/>
  <c r="BM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S16" i="7"/>
  <c r="AR16" i="7"/>
  <c r="AQ16" i="7"/>
  <c r="AP16" i="7"/>
  <c r="AO16" i="7"/>
  <c r="AN16" i="7"/>
  <c r="AM16" i="7"/>
  <c r="AI16" i="7"/>
  <c r="AH16" i="7"/>
  <c r="AG16" i="7"/>
  <c r="AF16" i="7"/>
  <c r="AE16" i="7"/>
  <c r="AD16" i="7"/>
  <c r="AC16" i="7"/>
  <c r="AB16" i="7"/>
  <c r="W8" i="8"/>
  <c r="W10" i="8" s="1"/>
  <c r="D63" i="6"/>
  <c r="D64" i="6"/>
  <c r="D57" i="6"/>
  <c r="D43" i="6"/>
  <c r="D41" i="6"/>
  <c r="CO58" i="6" l="1"/>
  <c r="CO60" i="7"/>
  <c r="AD24" i="7"/>
  <c r="AD23" i="7"/>
  <c r="AD22" i="7"/>
  <c r="C14" i="7"/>
  <c r="AE24" i="7"/>
  <c r="AE23" i="7"/>
  <c r="AE22" i="7"/>
  <c r="AB22" i="7"/>
  <c r="AB24" i="7"/>
  <c r="AB23" i="7"/>
  <c r="C15" i="7"/>
  <c r="AC23" i="7"/>
  <c r="AC22" i="7"/>
  <c r="AC24" i="7"/>
  <c r="C14" i="6"/>
  <c r="W6" i="8"/>
  <c r="AT16" i="7"/>
  <c r="W12" i="8"/>
  <c r="W14" i="8" s="1"/>
  <c r="AC15" i="7"/>
  <c r="AV15" i="7"/>
  <c r="AN15" i="7"/>
  <c r="BD15" i="7"/>
  <c r="BM15" i="7"/>
  <c r="AH15" i="7"/>
  <c r="AS15" i="7"/>
  <c r="BA15" i="7"/>
  <c r="BI15" i="7"/>
  <c r="AD15" i="7"/>
  <c r="AO15" i="7"/>
  <c r="AW15" i="7"/>
  <c r="BE15" i="7"/>
  <c r="BN15" i="7"/>
  <c r="AF8" i="7"/>
  <c r="BO15" i="7"/>
  <c r="BM8" i="7"/>
  <c r="AI8" i="7"/>
  <c r="AE8" i="7"/>
  <c r="AD8" i="7"/>
  <c r="AC8" i="7"/>
  <c r="BO8" i="7"/>
  <c r="BN8" i="7"/>
  <c r="AG8" i="7"/>
  <c r="AH8" i="7"/>
  <c r="AB8" i="7"/>
  <c r="AE15" i="7"/>
  <c r="AP15" i="7"/>
  <c r="AX15" i="7"/>
  <c r="BF15" i="7"/>
  <c r="AH7" i="7"/>
  <c r="AS7" i="7"/>
  <c r="AF15" i="7"/>
  <c r="AQ15" i="7"/>
  <c r="AY15" i="7"/>
  <c r="BG15" i="7"/>
  <c r="BA7" i="7"/>
  <c r="AG15" i="7"/>
  <c r="AR15" i="7"/>
  <c r="AZ15" i="7"/>
  <c r="BH15" i="7"/>
  <c r="BI7" i="7"/>
  <c r="AI15" i="7"/>
  <c r="AT15" i="7"/>
  <c r="BB15" i="7"/>
  <c r="BJ15" i="7"/>
  <c r="AB15" i="7"/>
  <c r="AM15" i="7"/>
  <c r="AU15" i="7"/>
  <c r="AG7" i="7"/>
  <c r="AR7" i="7"/>
  <c r="AZ7" i="7"/>
  <c r="BH7" i="7"/>
  <c r="BC15" i="7"/>
  <c r="BK15" i="7"/>
  <c r="AI7" i="7"/>
  <c r="AT7" i="7"/>
  <c r="BB7" i="7"/>
  <c r="BJ7" i="7"/>
  <c r="AM7" i="7"/>
  <c r="BC7" i="7"/>
  <c r="BD7" i="7"/>
  <c r="AB7" i="7"/>
  <c r="AU7" i="7"/>
  <c r="BK7" i="7"/>
  <c r="AC7" i="7"/>
  <c r="AN7" i="7"/>
  <c r="AV7" i="7"/>
  <c r="BM7" i="7"/>
  <c r="AD7" i="7"/>
  <c r="AO7" i="7"/>
  <c r="AW7" i="7"/>
  <c r="BE7" i="7"/>
  <c r="BN7" i="7"/>
  <c r="AP7" i="7"/>
  <c r="BO7" i="7"/>
  <c r="AE7" i="7"/>
  <c r="AX7" i="7"/>
  <c r="BF7" i="7"/>
  <c r="AF7" i="7"/>
  <c r="AQ7" i="7"/>
  <c r="AY7" i="7"/>
  <c r="BG7" i="7"/>
  <c r="AC16" i="6"/>
  <c r="BA23" i="6"/>
  <c r="AZ23" i="6"/>
  <c r="BA16" i="6"/>
  <c r="AZ16" i="6"/>
  <c r="BP23" i="6"/>
  <c r="BO23" i="6"/>
  <c r="BN23" i="6"/>
  <c r="BM23" i="6"/>
  <c r="BK23" i="6"/>
  <c r="BJ23" i="6"/>
  <c r="BI23" i="6"/>
  <c r="BH23" i="6"/>
  <c r="BG23" i="6"/>
  <c r="BF23" i="6"/>
  <c r="BE23" i="6"/>
  <c r="BD23" i="6"/>
  <c r="BC23" i="6"/>
  <c r="BB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J23" i="6"/>
  <c r="AI23" i="6"/>
  <c r="AH23" i="6"/>
  <c r="AG23" i="6"/>
  <c r="AF23" i="6"/>
  <c r="AE23" i="6"/>
  <c r="AD23" i="6"/>
  <c r="AC23" i="6"/>
  <c r="D15" i="6"/>
  <c r="D14" i="6"/>
  <c r="BP16" i="6"/>
  <c r="BO16" i="6"/>
  <c r="BN16" i="6"/>
  <c r="BM16" i="6"/>
  <c r="BK16" i="6"/>
  <c r="BJ16" i="6"/>
  <c r="BI16" i="6"/>
  <c r="BH16" i="6"/>
  <c r="BG16" i="6"/>
  <c r="BF16" i="6"/>
  <c r="BE16" i="6"/>
  <c r="BD16" i="6"/>
  <c r="BC16" i="6"/>
  <c r="BB16" i="6"/>
  <c r="AY16" i="6"/>
  <c r="AX16" i="6"/>
  <c r="AW16" i="6"/>
  <c r="AV16" i="6"/>
  <c r="AU16" i="6"/>
  <c r="AS16" i="6"/>
  <c r="AR16" i="6"/>
  <c r="AQ16" i="6"/>
  <c r="AP16" i="6"/>
  <c r="AO16" i="6"/>
  <c r="AN16" i="6"/>
  <c r="AJ16" i="6"/>
  <c r="AI16" i="6"/>
  <c r="AH16" i="6"/>
  <c r="AG16" i="6"/>
  <c r="AF16" i="6"/>
  <c r="AE16" i="6"/>
  <c r="AD16" i="6"/>
  <c r="CO59" i="6" l="1"/>
  <c r="AC21" i="6"/>
  <c r="AC20" i="6"/>
  <c r="AC22" i="6"/>
  <c r="AN22" i="6"/>
  <c r="AN20" i="6"/>
  <c r="AN21" i="6"/>
  <c r="AV22" i="6"/>
  <c r="AV20" i="6"/>
  <c r="AV21" i="6"/>
  <c r="BF22" i="6"/>
  <c r="BF21" i="6"/>
  <c r="BF20" i="6"/>
  <c r="BO22" i="6"/>
  <c r="BO21" i="6"/>
  <c r="BO20" i="6"/>
  <c r="BC22" i="6"/>
  <c r="BC20" i="6"/>
  <c r="BC21" i="6"/>
  <c r="AH22" i="6"/>
  <c r="AH20" i="6"/>
  <c r="AH21" i="6"/>
  <c r="BA20" i="6"/>
  <c r="BA22" i="6"/>
  <c r="BA21" i="6"/>
  <c r="AI22" i="6"/>
  <c r="AI21" i="6"/>
  <c r="AI20" i="6"/>
  <c r="AT20" i="6"/>
  <c r="AT21" i="6"/>
  <c r="AT22" i="6"/>
  <c r="BD22" i="6"/>
  <c r="BD21" i="6"/>
  <c r="BD20" i="6"/>
  <c r="BM21" i="6"/>
  <c r="BM22" i="6"/>
  <c r="BM20" i="6"/>
  <c r="AS20" i="6"/>
  <c r="AS22" i="6"/>
  <c r="AS21" i="6"/>
  <c r="AJ20" i="6"/>
  <c r="AJ22" i="6"/>
  <c r="AJ21" i="6"/>
  <c r="AU21" i="6"/>
  <c r="AU20" i="6"/>
  <c r="AU22" i="6"/>
  <c r="BE21" i="6"/>
  <c r="BE20" i="6"/>
  <c r="BE22" i="6"/>
  <c r="BN22" i="6"/>
  <c r="BN20" i="6"/>
  <c r="BN21" i="6"/>
  <c r="AD20" i="6"/>
  <c r="AD22" i="6"/>
  <c r="AD21" i="6"/>
  <c r="AO21" i="6"/>
  <c r="AO20" i="6"/>
  <c r="AO22" i="6"/>
  <c r="AW22" i="6"/>
  <c r="AW21" i="6"/>
  <c r="AW20" i="6"/>
  <c r="BG21" i="6"/>
  <c r="BG22" i="6"/>
  <c r="BG20" i="6"/>
  <c r="BP22" i="6"/>
  <c r="BP21" i="6"/>
  <c r="BP20" i="6"/>
  <c r="AE22" i="6"/>
  <c r="AE21" i="6"/>
  <c r="AE20" i="6"/>
  <c r="AP22" i="6"/>
  <c r="AP21" i="6"/>
  <c r="AP20" i="6"/>
  <c r="AX22" i="6"/>
  <c r="AX20" i="6"/>
  <c r="AX21" i="6"/>
  <c r="BH20" i="6"/>
  <c r="BH22" i="6"/>
  <c r="BH21" i="6"/>
  <c r="AF22" i="6"/>
  <c r="AF20" i="6"/>
  <c r="AF21" i="6"/>
  <c r="AQ21" i="6"/>
  <c r="AQ22" i="6"/>
  <c r="AQ20" i="6"/>
  <c r="AY22" i="6"/>
  <c r="AY21" i="6"/>
  <c r="AY20" i="6"/>
  <c r="BI21" i="6"/>
  <c r="BI22" i="6"/>
  <c r="BI20" i="6"/>
  <c r="AG21" i="6"/>
  <c r="AG20" i="6"/>
  <c r="AG22" i="6"/>
  <c r="AR22" i="6"/>
  <c r="AR21" i="6"/>
  <c r="AR20" i="6"/>
  <c r="BB21" i="6"/>
  <c r="BB20" i="6"/>
  <c r="BB22" i="6"/>
  <c r="BJ22" i="6"/>
  <c r="BJ20" i="6"/>
  <c r="BJ21" i="6"/>
  <c r="AZ22" i="6"/>
  <c r="AZ21" i="6"/>
  <c r="AZ20" i="6"/>
  <c r="BK22" i="6"/>
  <c r="BK21" i="6"/>
  <c r="BK20" i="6"/>
  <c r="B7" i="8"/>
  <c r="W2" i="8"/>
  <c r="AK2" i="8"/>
  <c r="V2" i="8"/>
  <c r="AH2" i="8"/>
  <c r="L2" i="8"/>
  <c r="AG2" i="8"/>
  <c r="AD2" i="8"/>
  <c r="S2" i="8"/>
  <c r="AB2" i="8"/>
  <c r="H2" i="8"/>
  <c r="AE2" i="8"/>
  <c r="AL2" i="8"/>
  <c r="AO2" i="8"/>
  <c r="Y2" i="8"/>
  <c r="AC2" i="8"/>
  <c r="P2" i="8"/>
  <c r="G2" i="8"/>
  <c r="AF2" i="8"/>
  <c r="AJ2" i="8"/>
  <c r="AA2" i="8"/>
  <c r="X2" i="8"/>
  <c r="J2" i="8"/>
  <c r="O2" i="8"/>
  <c r="K2" i="8"/>
  <c r="T2" i="8"/>
  <c r="U2" i="8"/>
  <c r="AQ2" i="8"/>
  <c r="F2" i="8"/>
  <c r="I2" i="8"/>
  <c r="M2" i="8"/>
  <c r="AP2" i="8"/>
  <c r="Q2" i="8"/>
  <c r="AR2" i="8"/>
  <c r="R2" i="8"/>
  <c r="AI2" i="8"/>
  <c r="AN2" i="8"/>
  <c r="AM2" i="8"/>
  <c r="Z2" i="8"/>
  <c r="N2" i="8"/>
  <c r="E2" i="8"/>
  <c r="W16" i="8"/>
  <c r="W15" i="8"/>
  <c r="W17" i="8"/>
  <c r="AG8" i="6"/>
  <c r="AI8" i="6"/>
  <c r="AD8" i="6"/>
  <c r="AE8" i="6"/>
  <c r="AF8" i="6"/>
  <c r="AC8" i="6"/>
  <c r="AH8" i="6"/>
  <c r="AH7" i="6"/>
  <c r="AS7" i="6"/>
  <c r="BJ7" i="6"/>
  <c r="AI7" i="6"/>
  <c r="AJ7" i="6"/>
  <c r="AU7" i="6"/>
  <c r="BC7" i="6"/>
  <c r="BK7" i="6"/>
  <c r="AO7" i="6"/>
  <c r="AW7" i="6"/>
  <c r="BN7" i="6"/>
  <c r="AE7" i="6"/>
  <c r="AX7" i="6"/>
  <c r="AF7" i="6"/>
  <c r="AY7" i="6"/>
  <c r="BP7" i="6"/>
  <c r="AR7" i="6"/>
  <c r="AZ7" i="6"/>
  <c r="AC7" i="6"/>
  <c r="BA7" i="6"/>
  <c r="BB7" i="6"/>
  <c r="AN7" i="6"/>
  <c r="AV7" i="6"/>
  <c r="BD7" i="6"/>
  <c r="BM7" i="6"/>
  <c r="AD7" i="6"/>
  <c r="BE7" i="6"/>
  <c r="AP7" i="6"/>
  <c r="BF7" i="6"/>
  <c r="BO7" i="6"/>
  <c r="AQ7" i="6"/>
  <c r="BG7" i="6"/>
  <c r="AG7" i="6"/>
  <c r="BH7" i="6"/>
  <c r="BI7" i="6"/>
  <c r="AT7" i="6"/>
  <c r="BA15" i="6"/>
  <c r="AZ15" i="6"/>
  <c r="AJ15" i="6"/>
  <c r="AU15" i="6"/>
  <c r="BE15" i="6"/>
  <c r="BN15" i="6"/>
  <c r="AC15" i="6"/>
  <c r="AN15" i="6"/>
  <c r="AV15" i="6"/>
  <c r="BF15" i="6"/>
  <c r="BO15" i="6"/>
  <c r="AF15" i="6"/>
  <c r="AQ15" i="6"/>
  <c r="AY15" i="6"/>
  <c r="AD15" i="6"/>
  <c r="AO15" i="6"/>
  <c r="AW15" i="6"/>
  <c r="BG15" i="6"/>
  <c r="BP15" i="6"/>
  <c r="AP15" i="6"/>
  <c r="AX15" i="6"/>
  <c r="BH15" i="6"/>
  <c r="BI15" i="6"/>
  <c r="AG15" i="6"/>
  <c r="AR15" i="6"/>
  <c r="BB15" i="6"/>
  <c r="BJ15" i="6"/>
  <c r="AH15" i="6"/>
  <c r="AS15" i="6"/>
  <c r="BC15" i="6"/>
  <c r="BK15" i="6"/>
  <c r="AI15" i="6"/>
  <c r="BD15" i="6"/>
  <c r="BM15" i="6"/>
  <c r="CO60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Lochemes, Andrew</author>
  </authors>
  <commentList>
    <comment ref="V26" authorId="0" shapeId="0" xr:uid="{7BA74D32-9DEE-4475-AA99-5A5CEB04587E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27" authorId="0" shapeId="0" xr:uid="{229D9EA8-4774-4D87-AE93-782A510B22F9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28" authorId="0" shapeId="0" xr:uid="{37A75ADC-6751-407B-8568-49B33C2618FA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29" authorId="0" shapeId="0" xr:uid="{34125EC6-A752-4D9C-94A0-F694D3C6E9E2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0" authorId="0" shapeId="0" xr:uid="{BF4D69FB-8FB7-4C4E-956F-A13DF77F266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2" authorId="0" shapeId="0" xr:uid="{6E6E2F09-C612-4161-BB65-22B3062DA674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3" authorId="0" shapeId="0" xr:uid="{445EAB14-549B-4685-BB3A-A1890D7A27E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4" authorId="0" shapeId="0" xr:uid="{3C9FB7EF-B909-42C6-BA6C-D23106C7B28E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5" authorId="0" shapeId="0" xr:uid="{AAF08011-BEC1-471E-AA45-767224457BE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6" authorId="0" shapeId="0" xr:uid="{FE81EBB2-2C41-4188-95DA-FD68EC904B4D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V39" authorId="0" shapeId="0" xr:uid="{D1135E3C-C907-4EFF-B0C0-16B77165E9A2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test cases &amp; logic it out</t>
        </r>
      </text>
    </comment>
    <comment ref="V40" authorId="0" shapeId="0" xr:uid="{48F05195-708C-4DD8-AB58-0C30DA8853E0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test cases &amp; logic it out</t>
        </r>
      </text>
    </comment>
    <comment ref="V41" authorId="0" shapeId="0" xr:uid="{5A2AACDF-D817-4F49-A19D-8949AB36D460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test cases &amp; logic it out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Lochemes, Andrew</author>
  </authors>
  <commentList>
    <comment ref="S35" authorId="0" shapeId="0" xr:uid="{F8080027-67E8-4E49-A967-906996BCB416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36" authorId="0" shapeId="0" xr:uid="{118DA641-EBD8-4B6B-ABED-7665800B9C98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37" authorId="0" shapeId="0" xr:uid="{5FD4346E-3480-49F3-800A-338B142C4DDE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51" authorId="0" shapeId="0" xr:uid="{57AD066F-C6FB-403E-84A8-567042C19136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52" authorId="0" shapeId="0" xr:uid="{39F409C8-CA38-4A6D-AAB4-1387D95D5BD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55" authorId="0" shapeId="0" xr:uid="{1B0F82E2-B6A1-477F-B782-A330271C5AD0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SMART NUMBERS
</t>
        </r>
      </text>
    </comment>
    <comment ref="S56" authorId="0" shapeId="0" xr:uid="{6DD22B97-19A2-49D5-B8C1-7C173C624F7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57" authorId="0" shapeId="0" xr:uid="{E0AD55C9-78E1-403B-91C2-3AACB044AE47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 IT OUT</t>
        </r>
      </text>
    </comment>
    <comment ref="S58" authorId="0" shapeId="0" xr:uid="{930A173A-DAAD-480E-9530-037F9B1F92C6}">
      <text>
        <r>
          <rPr>
            <b/>
            <sz val="9"/>
            <color indexed="81"/>
            <rFont val="Tahoma"/>
            <family val="2"/>
          </rPr>
          <t>worked backwards once had it set up</t>
        </r>
      </text>
    </comment>
    <comment ref="S61" authorId="0" shapeId="0" xr:uid="{BD6075AC-F327-447A-BBE9-9A218388C64B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62" authorId="0" shapeId="0" xr:uid="{4F236B7C-838A-4581-BDB4-3CCF92687385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63" authorId="0" shapeId="0" xr:uid="{EF2A9691-8E98-469E-9C9B-445EB511F5C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64" authorId="0" shapeId="0" xr:uid="{9D44C0B4-BF3F-4BB9-BB90-C2992697461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65" authorId="0" shapeId="0" xr:uid="{6717C027-3DD2-4E74-A4C4-1C12561488C7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WB</t>
        </r>
      </text>
    </comment>
    <comment ref="S69" authorId="0" shapeId="0" xr:uid="{ADE81415-92F7-4C53-B2E9-E03F6E94E429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S70" authorId="0" shapeId="0" xr:uid="{E4C422AB-D7E9-425F-97FA-B07D9AC77E55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S71" authorId="0" shapeId="0" xr:uid="{CAE1D899-FDBC-43E3-B48A-74215CAB4603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S72" authorId="0" shapeId="0" xr:uid="{D8F3D8DE-E762-4BEE-9770-7FE6F0A79051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S73" authorId="0" shapeId="0" xr:uid="{B5CFF09A-3F55-4A43-BF68-3DF8D8CA960D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S74" authorId="0" shapeId="0" xr:uid="{59632960-A51A-4008-8699-D3BCE86ADEA5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logical reasoning</t>
        </r>
      </text>
    </comment>
    <comment ref="Q85" authorId="0" shapeId="0" xr:uid="{8D5D747C-C07F-4487-B0C6-92C929FC2E34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mixture prob</t>
        </r>
      </text>
    </comment>
    <comment ref="Q86" authorId="0" shapeId="0" xr:uid="{B5832E20-D845-4ABF-A9B5-0BAD45B78EE8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mixture prob</t>
        </r>
      </text>
    </comment>
    <comment ref="Q88" authorId="0" shapeId="0" xr:uid="{3CF3A69B-92E9-4750-9D0C-D68103B951F4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mixture prob</t>
        </r>
      </text>
    </comment>
    <comment ref="Q89" authorId="0" shapeId="0" xr:uid="{D0F0B789-23F4-40EF-A789-525D3850A736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2 overlap sets</t>
        </r>
      </text>
    </comment>
    <comment ref="Q90" authorId="0" shapeId="0" xr:uid="{67B5617A-E325-4A96-9C11-0F4B2853A027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Q91" authorId="0" shapeId="0" xr:uid="{2FA7CA78-3DA0-4818-8BC8-1B9D383EB35C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Q92" authorId="0" shapeId="0" xr:uid="{DF0F0C89-2F8C-42B9-A105-38949F40977E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Q93" authorId="0" shapeId="0" xr:uid="{F745C8F5-F0E0-4365-BCE6-551EB886C059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Q94" authorId="0" shapeId="0" xr:uid="{7C025AD1-858F-4BCF-B103-C3B88FB01E5D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Q95" authorId="0" shapeId="0" xr:uid="{A5E33D21-08BA-4015-B921-29234E7BD5B4}">
      <text>
        <r>
          <rPr>
            <b/>
            <sz val="9"/>
            <color indexed="81"/>
            <rFont val="Tahoma"/>
            <family val="2"/>
          </rPr>
          <t>Lochemes, Andrew:</t>
        </r>
        <r>
          <rPr>
            <sz val="9"/>
            <color indexed="81"/>
            <rFont val="Tahoma"/>
            <family val="2"/>
          </rPr>
          <t xml:space="preserve">
3 name over lap set</t>
        </r>
      </text>
    </comment>
    <comment ref="S112" authorId="0" shapeId="0" xr:uid="{6F29C37D-96C9-496B-B3A6-C213F92F44D4}">
      <text>
        <r>
          <rPr>
            <b/>
            <sz val="9"/>
            <color indexed="81"/>
            <rFont val="Tahoma"/>
            <family val="2"/>
          </rPr>
          <t xml:space="preserve">WHICH OF FOLLOWING COULD BE TRUE - wokred to elim # included in most choices first
</t>
        </r>
      </text>
    </comment>
    <comment ref="S113" authorId="0" shapeId="0" xr:uid="{0BD72C75-933E-4D7D-955C-E17906D06F67}">
      <text>
        <r>
          <rPr>
            <b/>
            <sz val="9"/>
            <color indexed="81"/>
            <rFont val="Tahoma"/>
            <family val="2"/>
          </rPr>
          <t xml:space="preserve">WHICH OF FOLLOWING COULD BE TRUE - wokred to elim # included in most choices first
</t>
        </r>
      </text>
    </comment>
    <comment ref="S115" authorId="0" shapeId="0" xr:uid="{9630409D-1664-4C1C-9645-0FF3380E9896}">
      <text>
        <r>
          <rPr>
            <b/>
            <sz val="9"/>
            <color indexed="81"/>
            <rFont val="Tahoma"/>
            <family val="2"/>
          </rPr>
          <t xml:space="preserve">WHICH OF FOLLOWING COULD BE TRUE - wokred to elim # included in most choices first
</t>
        </r>
      </text>
    </comment>
    <comment ref="S116" authorId="0" shapeId="0" xr:uid="{3F6833A7-AB13-4D07-97DA-CC2CDB44CC7C}">
      <text>
        <r>
          <rPr>
            <b/>
            <sz val="9"/>
            <color indexed="81"/>
            <rFont val="Tahoma"/>
            <family val="2"/>
          </rPr>
          <t xml:space="preserve">WHICH OF FOLLOWING COULD BE TRUE - wokred to elim # included in most choices first
</t>
        </r>
      </text>
    </comment>
  </commentList>
</comments>
</file>

<file path=xl/sharedStrings.xml><?xml version="1.0" encoding="utf-8"?>
<sst xmlns="http://schemas.openxmlformats.org/spreadsheetml/2006/main" count="20774" uniqueCount="1800">
  <si>
    <t>Date</t>
  </si>
  <si>
    <t xml:space="preserve">  </t>
  </si>
  <si>
    <t>n/a</t>
  </si>
  <si>
    <t>Algebra</t>
  </si>
  <si>
    <t>Number Properties</t>
  </si>
  <si>
    <t>Exponents</t>
  </si>
  <si>
    <t>Roots</t>
  </si>
  <si>
    <t>Statistics</t>
  </si>
  <si>
    <t>Divisibility</t>
  </si>
  <si>
    <t>Primes</t>
  </si>
  <si>
    <t>Triangles</t>
  </si>
  <si>
    <t>Polygons</t>
  </si>
  <si>
    <t>Question Type</t>
  </si>
  <si>
    <t>Time Limit</t>
  </si>
  <si>
    <t>Minutes</t>
  </si>
  <si>
    <t>1.5x</t>
  </si>
  <si>
    <t>Regular</t>
  </si>
  <si>
    <t xml:space="preserve"> </t>
  </si>
  <si>
    <t>Level</t>
  </si>
  <si>
    <t>Time (mins)</t>
  </si>
  <si>
    <t>link</t>
  </si>
  <si>
    <t>1C</t>
  </si>
  <si>
    <t xml:space="preserve">   </t>
  </si>
  <si>
    <t>LEVEL</t>
  </si>
  <si>
    <t>600-700</t>
  </si>
  <si>
    <t>QUESTION</t>
  </si>
  <si>
    <t>CONFIRM</t>
  </si>
  <si>
    <t>ANSWERING</t>
  </si>
  <si>
    <t>RIGHT Q</t>
  </si>
  <si>
    <t>REWRITE</t>
  </si>
  <si>
    <t>TOPIC?</t>
  </si>
  <si>
    <t xml:space="preserve">READ </t>
  </si>
  <si>
    <t>FULL</t>
  </si>
  <si>
    <t>PROMPT</t>
  </si>
  <si>
    <t xml:space="preserve">Write Down </t>
  </si>
  <si>
    <t>Given</t>
  </si>
  <si>
    <t>Info</t>
  </si>
  <si>
    <t>Draw</t>
  </si>
  <si>
    <t>Diagram</t>
  </si>
  <si>
    <t>If needed</t>
  </si>
  <si>
    <t>Talk out Q</t>
  </si>
  <si>
    <t>&amp; Steps Needed</t>
  </si>
  <si>
    <t>To Answer</t>
  </si>
  <si>
    <t xml:space="preserve">Check </t>
  </si>
  <si>
    <t>Units</t>
  </si>
  <si>
    <t>LOGIC OUT THE Q</t>
  </si>
  <si>
    <t>VERBALLY</t>
  </si>
  <si>
    <t>Ratio</t>
  </si>
  <si>
    <t>Profit</t>
  </si>
  <si>
    <t>Word Problem</t>
  </si>
  <si>
    <t>Discount</t>
  </si>
  <si>
    <t>Sets</t>
  </si>
  <si>
    <t>Probability</t>
  </si>
  <si>
    <t>Combinotronics</t>
  </si>
  <si>
    <t>Rate / Distance</t>
  </si>
  <si>
    <t xml:space="preserve">Work </t>
  </si>
  <si>
    <t>Fractions / Decimals / PCT</t>
  </si>
  <si>
    <t>Inequalities</t>
  </si>
  <si>
    <t>Absolute Value</t>
  </si>
  <si>
    <t>Overlapping Sets</t>
  </si>
  <si>
    <t>MAX / MIN</t>
  </si>
  <si>
    <t>Weighted Avg</t>
  </si>
  <si>
    <t>Functions / Graphs</t>
  </si>
  <si>
    <t>Coordinate Plane</t>
  </si>
  <si>
    <t>Remainders</t>
  </si>
  <si>
    <t>EVEN / ODD</t>
  </si>
  <si>
    <t>POS / NEG</t>
  </si>
  <si>
    <t>3D GEOMETRY</t>
  </si>
  <si>
    <t>Cylinders</t>
  </si>
  <si>
    <t>Spheres</t>
  </si>
  <si>
    <t>2D GEOMETRY</t>
  </si>
  <si>
    <t>Circles</t>
  </si>
  <si>
    <t>Quadrilaterals</t>
  </si>
  <si>
    <t>Factors</t>
  </si>
  <si>
    <t>PRIMES</t>
  </si>
  <si>
    <t>PROBLEM SOLVING GMAT QUANT TRACKER</t>
  </si>
  <si>
    <t>The books on a bookshelf are either hardcover or paperback. Sixty perc : Problem Solving (PS) (gmatclub.com)</t>
  </si>
  <si>
    <t>CORRECT/ WRONG</t>
  </si>
  <si>
    <t>1c</t>
  </si>
  <si>
    <t>TOPIC</t>
  </si>
  <si>
    <t>C</t>
  </si>
  <si>
    <t>IDENTIFY</t>
  </si>
  <si>
    <t>Y</t>
  </si>
  <si>
    <t>W</t>
  </si>
  <si>
    <t>1W</t>
  </si>
  <si>
    <t>Mimi spent $21.60 on 9 boxes of cereal A and $25.20 on 6 boxes of cere : Problem Solving (PS) (gmatclub.com)</t>
  </si>
  <si>
    <t>Car X left Town T traveling at an average speed of 40 miles per hour. : Problem Solving (PS) (gmatclub.com)</t>
  </si>
  <si>
    <t>Three of the events at a track meet were the 100 m dash, the 200 m das : Problem Solving (PS) (gmatclub.com)</t>
  </si>
  <si>
    <t>In 1966 the operative mortality rate in open heart surgery at a certai : Problem Solving (PS) (gmatclub.com)</t>
  </si>
  <si>
    <t>Interest</t>
  </si>
  <si>
    <t>Growth Rates</t>
  </si>
  <si>
    <t>word problem</t>
  </si>
  <si>
    <t>Each year for 4 years, a farmer increased the number of trees in a : Problem Solving (PS) (gmatclub.com)</t>
  </si>
  <si>
    <t>Last year 26 members of a certain club traveled to England, 26 members : Problem Solving (PS) (gmatclub.com)</t>
  </si>
  <si>
    <t>Wes works at a science lab that conducts experiments on bacteria. The : Problem Solving (PS) (gmatclub.com)</t>
  </si>
  <si>
    <t>Stephanie has 9/4 cups of milk on hand and makes 2 batches of cookies, : Problem Solving (PS) (gmatclub.com)</t>
  </si>
  <si>
    <t>A store currently charges the same price for each towel that : Problem Solving (PS) (gmatclub.com)</t>
  </si>
  <si>
    <t>Jennifer has 60 dollars more than Brian. If she were to give : Problem Solving (PS) (gmatclub.com)</t>
  </si>
  <si>
    <t>A nation’s population triples every 100 years : Problem Solving (PS) (gmatclub.com)</t>
  </si>
  <si>
    <t>Half of Company A's 150 workers live in Glenview, while one-sixth live : Problem Solving (PS) (gmatclub.com)</t>
  </si>
  <si>
    <t>WHY WRONG</t>
  </si>
  <si>
    <t>Added the (at least 2 groups instead of subtracting those and adding 1g)</t>
  </si>
  <si>
    <t>Crystal made a budget for her vacation. If she traveled by plane, airf : Problem Solving (PS) (gmatclub.com)</t>
  </si>
  <si>
    <t>Average Time Per Q</t>
  </si>
  <si>
    <t>DIDN’T WB</t>
  </si>
  <si>
    <t xml:space="preserve">EMPLOY </t>
  </si>
  <si>
    <t>TEST</t>
  </si>
  <si>
    <t>STRAT</t>
  </si>
  <si>
    <t>Work backwards</t>
  </si>
  <si>
    <t>Smart Numbers</t>
  </si>
  <si>
    <t>(start &amp; b or d)</t>
  </si>
  <si>
    <t>Incorrectly applied the fraction to Jennifer's money - did not add the 4/5</t>
  </si>
  <si>
    <t>N</t>
  </si>
  <si>
    <t>y</t>
  </si>
  <si>
    <t>On a certain day, a delivery driver must make 4 deliveries. He departs : Problem Solving (PS) (gmatclub.com)</t>
  </si>
  <si>
    <t>When a car traveled from Town A to Town B without stopping, the : Problem Solving (PS) (gmatclub.com)</t>
  </si>
  <si>
    <t>There are 50 children in 2nd grade at Venn Middle School. 40% of those : Problem Solving (PS) (gmatclub.com)</t>
  </si>
  <si>
    <t>The speed of a train pulling out of a station is given by the equation : Problem Solving (PS) (gmatclub.com)</t>
  </si>
  <si>
    <t>If Bill traveled 15 miles per hour faster and it took him 1/3 less tim : Problem Solving (PS) (gmatclub.com)</t>
  </si>
  <si>
    <t>A stockbroker worked 10 hours a day on Monday, Wednesday, and Friday, : Problem Solving (PS) (gmatclub.com)</t>
  </si>
  <si>
    <t>Maurice gets paid $6.00 per hour. If Maurice works more than 8 hours : Problem Solving (PS) (gmatclub.com)</t>
  </si>
  <si>
    <t>In a production lot, 20% of widgets are blue and the rest are black. : Problem Solving (PS) (gmatclub.com)</t>
  </si>
  <si>
    <t>$x is enough for Bob to survive 45 days, while for Amy $x is enough to : Problem Solving (PS) (gmatclub.com)</t>
  </si>
  <si>
    <t>way too long, was not sure how to approach</t>
  </si>
  <si>
    <t>Avg time if C</t>
  </si>
  <si>
    <t>Avg time if W</t>
  </si>
  <si>
    <t>DIFFCULTLY WITH SETTING UP PROBLEM --&gt; NEEDED TO MAKE TABLE</t>
  </si>
  <si>
    <t>If Caroline drove 211 miles between 9: 30 a.m. and 12: 45 p.m. of the : Problem Solving (PS) (gmatclub.com)</t>
  </si>
  <si>
    <t>Of a group of people, 10 play piano, 11 play guitar, 14 play violin, 3 : Problem Solving (PS) (gmatclub.com)</t>
  </si>
  <si>
    <t>A big bowl of nuts is prepared for a party. Brand P’s mixed nuts are 2 : Problem Solving (PS) (gmatclub.com)</t>
  </si>
  <si>
    <t>According to a survey, 7 percent of teenagers have not used a computer : Problem Solving (PS) (gmatclub.com)</t>
  </si>
  <si>
    <t>A box contains 70 marbles. Some marbles are big, and the rest are smal : Problem Solving (PS) (gmatclub.com)</t>
  </si>
  <si>
    <t>1w</t>
  </si>
  <si>
    <t>w</t>
  </si>
  <si>
    <t>SOLVED FOR WRONG VARIABLE - MISTAKE</t>
  </si>
  <si>
    <t>In a state bar exam with two sections, 35% of candidates failed one : Problem Solving (PS) (gmatclub.com)</t>
  </si>
  <si>
    <t>STRUGGLED TO SET UP PROB</t>
  </si>
  <si>
    <t>A patient is given exactly 750 milliliters of a mixture of two medicat : Problem Solving (PS) (gmatclub.com)</t>
  </si>
  <si>
    <t>In a class of 50 students, 20 play Hockey, 15 play Cricket and 11 play : Problem Solving (PS) (gmatclub.com)</t>
  </si>
  <si>
    <t>STRUGGLED WITH VENN DIAGRAM MATH</t>
  </si>
  <si>
    <t>One night a certain hotel rented 3/4 of its rooms. including : Problem Solving (PS) (gmatclub.com)</t>
  </si>
  <si>
    <t>In calvin’s chemistry class, her final grade : Problem Solving (PS) (gmatclub.com)</t>
  </si>
  <si>
    <t>Two brands of detergent are to be combined. Detergent X contains 20 pe : Problem Solving (PS) (gmatclub.com)</t>
  </si>
  <si>
    <t>Of the 84 parents who attended a meeting at a school, 35 volunteered : Problem Solving (PS) (gmatclub.com)</t>
  </si>
  <si>
    <t>Pct of Total Qs Answered</t>
  </si>
  <si>
    <t>TRIED TO USE (MIXTURE PROB) - DIDN'T WORK, USED LOGIC FOR SUCCESS</t>
  </si>
  <si>
    <t>Logic It out</t>
  </si>
  <si>
    <t>By weight, liquid X makes up 0.8 percent of solution A and 1.8 percent : Problem Solving (PS) (gmatclub.com)</t>
  </si>
  <si>
    <t>There are 816 students in enrolled at a certain high school. Each of : Problem Solving (PS) (gmatclub.com)</t>
  </si>
  <si>
    <t>There are 2 bars of gold-silver alloy; one piece has 2 parts : Problem Solving (PS) (gmatclub.com)</t>
  </si>
  <si>
    <t>DID NOT CHECK UNITS - WRONG DECIMAL PLACE</t>
  </si>
  <si>
    <t>DID NOT DIVIDE EXACLTy 2 GROUPS by 2 (because they're double counted due to overlap)</t>
  </si>
  <si>
    <t>messed up the desired mixture charg</t>
  </si>
  <si>
    <t>A bartender wants to blend Drink A, which is 0% alcohol, with Drink B, : Problem Solving (PS) (gmatclub.com)</t>
  </si>
  <si>
    <t>Rice mixture A is 25 percent brown rice and 75 percent wild rice by we : Problem Solving (PS) (gmatclub.com)</t>
  </si>
  <si>
    <t>Seed mixture X is 40 percent ryegrass and 60 percent bluegrass by weig : Problem Solving (PS) (gmatclub.com)</t>
  </si>
  <si>
    <t>How many gallons of milk that is 2% butterfat must be mixed with milk : Problem Solving (PS) (gmatclub.com)</t>
  </si>
  <si>
    <t>How many liters of pure alcohol must be added to a 100-liter : Problem Solving (PS) (gmatclub.com)</t>
  </si>
  <si>
    <t>A diet contains 300 grams of a mixture of two foods, food X : Problem Solving (PS) (gmatclub.com)</t>
  </si>
  <si>
    <t>DATA SUFFICENCY GMAT QUANT TRACKER</t>
  </si>
  <si>
    <t>If x is a positive integer, x = ? : Data Sufficiency (DS) (gmatclub.com)</t>
  </si>
  <si>
    <t>What is the cube root of y? (1) The 7th root of y is 8*2^(1/7). (2) : Data Sufficiency (DS) (gmatclub.com)</t>
  </si>
  <si>
    <t>If xy ≠ 0 and (xy/3)^(1/2) = x, what is y ? (1) x/y = 1/3 (2) x = 3 : Data Sufficiency (DS) (gmatclub.com)</t>
  </si>
  <si>
    <t>What is the product of the roots of the equation x^2-4x+k=3 : Data Sufficiency (DS) (gmatclub.com)</t>
  </si>
  <si>
    <t>What is the value of integer x? : Data Sufficiency (DS) (gmatclub.com)</t>
  </si>
  <si>
    <t>sub 600</t>
  </si>
  <si>
    <t>METHOD</t>
  </si>
  <si>
    <t>EMPLOYED?</t>
  </si>
  <si>
    <t>Tried to solve the quadratic - got stuck</t>
  </si>
  <si>
    <t>Tied to solve via quadratic &amp; finding the roots, however, by simply analyzing the (x+5)(x-5) &gt; 100, could've shown me that it X would have been too large</t>
  </si>
  <si>
    <t>Is n &gt; 6? : Data Sufficiency (DS) (gmatclub.com)</t>
  </si>
  <si>
    <t>Is the nth root of n greater than the cube root of 3? : Data Sufficiency (DS) (gmatclub.com)</t>
  </si>
  <si>
    <t>What is the value of q ? (1) q = 9^(1/2) (2) |q| = 3 : Data Sufficiency (DS) (gmatclub.com)</t>
  </si>
  <si>
    <t>Is 7 &lt; n^(1/2) &lt; 8? : Data Sufficiency (DS) (gmatclub.com)</t>
  </si>
  <si>
    <t>If m and n are positive integers, is root(m)^n an integer? : Data Sufficiency (DS) (gmatclub.com)</t>
  </si>
  <si>
    <t>Paused after given to undstand what was asked, saw how to get answer via 1 &amp; 2, solved</t>
  </si>
  <si>
    <t>Used logic to identify what a higher order root would be compared to a lower one</t>
  </si>
  <si>
    <t xml:space="preserve">Understood sqrt of a positive 9 = positive root 3, and abs value could be + or - </t>
  </si>
  <si>
    <t xml:space="preserve">SIMPLY/ </t>
  </si>
  <si>
    <t>REDUCE</t>
  </si>
  <si>
    <t>GIVEN INFO</t>
  </si>
  <si>
    <t>an int x int = int, but a fraction to an int (could be a int or a fraction)</t>
  </si>
  <si>
    <t>Logic - if a certain root of a number is a specific number, that means the whole number is a specific number</t>
  </si>
  <si>
    <t>squared all parts of the inequality and solved for just N</t>
  </si>
  <si>
    <t>What is the cube root of w? : Data Sufficiency (DS) (gmatclub.com)</t>
  </si>
  <si>
    <t>A ROOT ON THE GMAT = THE POSTIVE ROOT</t>
  </si>
  <si>
    <t xml:space="preserve"> / WHAT IS </t>
  </si>
  <si>
    <t xml:space="preserve">LESSON </t>
  </si>
  <si>
    <t>LEARNEd</t>
  </si>
  <si>
    <t>the EVEN root in 1 confsed me</t>
  </si>
  <si>
    <t>simplified given to get y = 3x. Used that with 2 &amp; checked with given - suff. Moved to 1 - which gave same as given. N/S (relationship to X only, no value)</t>
  </si>
  <si>
    <t>CORRECTLY SOLVED B, BUT THE MISSING VARIABLE (K-3) GAVE ME TROUBLE</t>
  </si>
  <si>
    <t>IF GIVEN A ROOT, and need to solve for a missing variable --&gt;SUB THAT ROOT IN THE EQUATION</t>
  </si>
  <si>
    <t>Regardless of the functions w/in the equation given --&gt; treat like an algebra problem and it replace it with an Q or something --&gt; if I get confused</t>
  </si>
  <si>
    <t xml:space="preserve">Incorrectly ONLY LOOKED AT THE POSITIVE VALUE OF ABS(X) INSTEAD OF + And - </t>
  </si>
  <si>
    <t>The I Eta Pi fraternity must choose a delegation of 3 senior members : Problem Solving (PS) (gmatclub.com)</t>
  </si>
  <si>
    <t>Nick is enrolling in classes for next quarter. He must choose a math c : Problem Solving (PS) (gmatclub.com)</t>
  </si>
  <si>
    <t>How many 4-digit numbers can be formed from the digits 2, 3, 5, 6, 7 : Problem Solving (PS) (gmatclub.com)</t>
  </si>
  <si>
    <t>A caterer must choose 3 canapés to serve from 12 possible selections. : Problem Solving (PS) (gmatclub.com)</t>
  </si>
  <si>
    <t>In how many ways can 3 red marbles, 2 blue marbles, and 5 yellow marbl : Problem Solving (PS) (gmatclub.com)</t>
  </si>
  <si>
    <t>A chemist is testing 6 different liquids. For each test, the chemist c : Problem Solving (PS) (gmatclub.com)</t>
  </si>
  <si>
    <t>COMB NOT PERM WHEN THERES NO DELINATION BETWEEN CHOICES</t>
  </si>
  <si>
    <t>LESSON</t>
  </si>
  <si>
    <t>just multiply when # of dif groups</t>
  </si>
  <si>
    <t>given contained clue to # of options</t>
  </si>
  <si>
    <t>simple math - helps</t>
  </si>
  <si>
    <t>logic on these is very helpful!</t>
  </si>
  <si>
    <t>A jazz ensemble is holding auditions for new musicians. 11 total music : Problem Solving (PS) (gmatclub.com)</t>
  </si>
  <si>
    <t>How many 4 digit even numbers such that the digits are 2, 4, 5 and 8? : Problem Solving (PS) (gmatclub.com)</t>
  </si>
  <si>
    <t>How many five digit numbers can be formed with the digits 0, 1, 2, 3 : Problem Solving (PS) (gmatclub.com)</t>
  </si>
  <si>
    <t>In a horse show, nine of the horses competing were awarded ribbons. Th : Problem Solving (PS) (gmatclub.com)</t>
  </si>
  <si>
    <t>How many 5-digit numbers can be formed from the digits 2, 3, 5, 6, 8, : Problem Solving (PS) (gmatclub.com)</t>
  </si>
  <si>
    <t>Four men and four women are to be seated alternately at a round table. : Problem Solving (PS) (gmatclub.com)</t>
  </si>
  <si>
    <t>broke down given</t>
  </si>
  <si>
    <t>(understood given was saying that UNIT DIGIT HAD TO BE even, and 1 of them (5) couldn’t fit there, but incorrectly aplpied the math - DIDN’T LOGIC OUT</t>
  </si>
  <si>
    <t>DID NOT LOGIC OUT</t>
  </si>
  <si>
    <t>LOGIC it OUT</t>
  </si>
  <si>
    <t>seating ppl in a circle = (N-1)! Of ways,
if 2 groups, 1st group is (n-1)! Ways x N! ways for second group</t>
  </si>
  <si>
    <t>MATH ERROR</t>
  </si>
  <si>
    <t>CHECK THAT MATH IS CORRECT AND HANDWRITING IS LEGIBLE</t>
  </si>
  <si>
    <t>DID NOT PROPERLY SET UP - USING EQUATION</t>
  </si>
  <si>
    <t>the algebraic way to set up mixture probs is not terrible</t>
  </si>
  <si>
    <t>Bob just filled his car's gas tank with 20 gallons of gasohol, a mixtu : Problem Solving (PS) (gmatclub.com)</t>
  </si>
  <si>
    <t>On a certain transatlantic crossing, 20 percent of a ship's passengers : Problem Solving (PS) (gmatclub.com)</t>
  </si>
  <si>
    <t>overlapping sets - draw table and outline what solving for! - helps to limit work time and focus attn</t>
  </si>
  <si>
    <t>In a class of 40 students, 12 enrolled for both English and German. 22 : Problem Solving (PS) (gmatclub.com)</t>
  </si>
  <si>
    <t xml:space="preserve">CONFUSED SELF AND UNSURE OF WHERE TO GO TO SOLVE - TWO AVENUES </t>
  </si>
  <si>
    <t>2 circle VENN, TOTAL = only A + over lap + only B</t>
  </si>
  <si>
    <t>In a nationwide poll, N people were interviewed. If 1/4 of : Problem Solving (PS) (gmatclub.com)</t>
  </si>
  <si>
    <t>In a group of 68 students, each student is registered for at : Problem Solving (PS) (gmatclub.com)</t>
  </si>
  <si>
    <t>Jackie has two solutions that are 2 percent sulfuric acid : Problem Solving (PS) (gmatclub.com)</t>
  </si>
  <si>
    <t xml:space="preserve">PROBLEM WITH TIS FUCKING FORMULA </t>
  </si>
  <si>
    <t>NEED TO FULLY REFRESH THE 3 OVERLAPPING SET F(X)</t>
  </si>
  <si>
    <t>Workers are grouped by their areas of expertise, and are : Problem Solving (PS) (gmatclub.com)</t>
  </si>
  <si>
    <t>10kg of a mixture contains 30% sand and 70% clay. In order t : Problem Solving (PS) (gmatclub.com)</t>
  </si>
  <si>
    <t>wrong - formula</t>
  </si>
  <si>
    <t>In a corporation, 50 percent of the male employees and 40 : Problem Solving (PS) (gmatclub.com)</t>
  </si>
  <si>
    <t>2 set matrix is down pat</t>
  </si>
  <si>
    <t>In the city of San Durango, 60 people own cats, dogs, or rab : Problem Solving (PS) (gmatclub.com)</t>
  </si>
  <si>
    <t>I GOT IT RIGHT!!!! - FORMUL A is 
a+b+c-(2* atleast 2) +all 3</t>
  </si>
  <si>
    <t>If 0 &lt; x &lt; y, what is the value of (x + y)^2/(x- y)^2? : Data Sufficiency (DS) (gmatclub.com)</t>
  </si>
  <si>
    <t>Is 4^(x + y) = 8^(10) ? (1) x - y = 9 (2) y/x = 1/4 : Data Sufficiency (DS) (gmatclub.com)</t>
  </si>
  <si>
    <t>If x is an integer, is 9^x + 9^(-x) = b ? (1) 3^x + 3^(-x) = (b + 2) : Data Sufficiency (DS) (gmatclub.com)</t>
  </si>
  <si>
    <t>If 2^(x + y) = 4^8, what is the value of y? : Data Sufficiency (DS) (gmatclub.com)</t>
  </si>
  <si>
    <t>Is zp negative? : Data Sufficiency (DS) (gmatclub.com)</t>
  </si>
  <si>
    <t>incorrectly said that we could know the value of X &amp; Y --&gt; I just put #s in it!</t>
  </si>
  <si>
    <t>DON’T FUCKING ASSUME BRO</t>
  </si>
  <si>
    <t>IF NOT GIVEN 2 EQUATIONS - DON"T MAKE IT TWO EQUATIONS!!</t>
  </si>
  <si>
    <t>GETTING MY DS HAT ON</t>
  </si>
  <si>
    <t>DID NOT treat root of the number as a positive and negative</t>
  </si>
  <si>
    <t>If x and y are nonzero integers, is x^y &lt; y^x ? (1) x = y^2 (2) y &gt; 2 : Data Sufficiency (DS) (gmatclub.com)</t>
  </si>
  <si>
    <t>Is 5^k less than 1,000? : Data Sufficiency (DS) (gmatclub.com)</t>
  </si>
  <si>
    <t>What is the value of a^(-2)*b^(-3)? : Data Sufficiency (DS) (gmatclub.com)</t>
  </si>
  <si>
    <t>What is the value of 2^x + 2^(-x) ? (1) x &lt; 0 (2) 4^x + 4^(−x) = 23 : Data Sufficiency (DS) (gmatclub.com)</t>
  </si>
  <si>
    <t>If a and b are integers, is a^5 &lt; 4^b ? (1) a^3 = –27 (2) b^2 = 16 : Data Sufficiency (DS) (gmatclub.com)</t>
  </si>
  <si>
    <t>If x &gt; 0, what is the value of x ? : Data Sufficiency (DS) (gmatclub.com)</t>
  </si>
  <si>
    <t>CHOSE e - CORRECT WAS C</t>
  </si>
  <si>
    <t>USE THE CHANGE IN RATIO FORMULA AS DETAILED IN COMMENTS ON THIS</t>
  </si>
  <si>
    <t>didn't know what I was doing</t>
  </si>
  <si>
    <t>The sum of prime numbers that are greater than 60 but less : Problem Solving (PS) (gmatclub.com)</t>
  </si>
  <si>
    <t>Logic out, knew primes</t>
  </si>
  <si>
    <t>If p/q &lt; 1, and p and q are positive integers, which of the : Problem Solving (PS) (gmatclub.com)</t>
  </si>
  <si>
    <t>IF MUST BE TRUE - start with E</t>
  </si>
  <si>
    <t>WB / SMART #s</t>
  </si>
  <si>
    <t>Find the unit's digit in the product 2467^153*341^72 : Problem Solving (PS) (gmatclub.com)</t>
  </si>
  <si>
    <t>SETS</t>
  </si>
  <si>
    <t>STATISTICS</t>
  </si>
  <si>
    <t>DIGITS</t>
  </si>
  <si>
    <t>Digits</t>
  </si>
  <si>
    <t>FOR UNITS DIGITS:
1: determine number of endings in  pattern 
2.divide exponent by number of uni digs in patter - look at unit digit of that exponent
3. that’s the unit digit to use</t>
  </si>
  <si>
    <t>What is the largest power of 3 contained in 200! : Problem Solving (PS) (gmatclub.com)</t>
  </si>
  <si>
    <t>A positive integer n is a perfect number provided that the sum of all : Problem Solving (PS) (gmatclub.com)</t>
  </si>
  <si>
    <t>The decimal d is formed by writing in succession all the pos : Problem Solving (PS) (gmatclub.com)</t>
  </si>
  <si>
    <t>The sum of the first 50 positive even integers is 2550. What is the : Problem Solving (PS) (gmatclub.com)</t>
  </si>
  <si>
    <t>What is the smallest positive integer K such that the : Problem Solving (PS) (gmatclub.com)</t>
  </si>
  <si>
    <t>If a equals the sum of the even integers from 2 to 20, inclusive, and : Problem Solving (PS) (gmatclub.com)</t>
  </si>
  <si>
    <t>Factorials</t>
  </si>
  <si>
    <t>factorials</t>
  </si>
  <si>
    <t>used simplified # of 3s in the factorial! Trick</t>
  </si>
  <si>
    <t>Number properties</t>
  </si>
  <si>
    <t>LOGIC IT OUT</t>
  </si>
  <si>
    <t>LOGIC IT OUT / DREW DIAGRAM</t>
  </si>
  <si>
    <t>tried to work backwards and applied improper logic</t>
  </si>
  <si>
    <t>NEEDED TO FACTOR - MAKE SURE TO FACTOR THE BIG NUMBER - GIVES US CLUES!!!!!</t>
  </si>
  <si>
    <t>factors</t>
  </si>
  <si>
    <t>A builder wants to build a building with the following two properties: : Problem Solving (PS) (gmatclub.com)</t>
  </si>
  <si>
    <t>There were 5 candidates (Alexa, Bill, Charlie, Dan, and Ernie) vying : Problem Solving (PS) (gmatclub.com)</t>
  </si>
  <si>
    <t>What is the smallest positive integer for which x – 5 &gt; 5 is true? : Problem Solving (PS) (gmatclub.com)</t>
  </si>
  <si>
    <t>A person plans to visit the National Museum once each month in a year. : Problem Solving (PS) (gmatclub.com)</t>
  </si>
  <si>
    <t>The number of identical books bought by David is one more than the pri : Problem Solving (PS) (gmatclub.com)</t>
  </si>
  <si>
    <t>From a school library, thirty students in a class checked out an avera : Problem Solving (PS) (gmatclub.com)</t>
  </si>
  <si>
    <t>visually writing out helps a lot</t>
  </si>
  <si>
    <t>SQRT 5 = 2.2 !!!!</t>
  </si>
  <si>
    <t>MATH ERROR (had 13 months!!!</t>
  </si>
  <si>
    <t xml:space="preserve">CHECK </t>
  </si>
  <si>
    <t xml:space="preserve">MATH </t>
  </si>
  <si>
    <t>IS RIGHT</t>
  </si>
  <si>
    <t>ALGEBRA</t>
  </si>
  <si>
    <t>CHECKED NEXT PERFECT SQUARE(ADDED TIME)</t>
  </si>
  <si>
    <t>CHECKED MATH AT END</t>
  </si>
  <si>
    <t>WHAT AS</t>
  </si>
  <si>
    <t>A salt-water solution that contains 8% salt by volume is kept in the : Problem Solving (PS) (gmatclub.com)</t>
  </si>
  <si>
    <t>A chef mixes P ounces of 60% sugar solution with Q ounces of a 10% sug : Data Sufficiency (DS) (gmatclub.com)</t>
  </si>
  <si>
    <t>A painter wishes to paint a house turquoise. To make the color, he sel : Data Sufficiency (DS) (gmatclub.com)</t>
  </si>
  <si>
    <t>A chemist combined 'a' milliliters of a solution that : Data Sufficiency (DS) (gmatclub.com)</t>
  </si>
  <si>
    <t>WRITE OUT REVELEVANT FORMULA + LOGIC OUT</t>
  </si>
  <si>
    <t>WRITE OUT THE RELEVANT FORMULA - HELPS TO VISUAL PIECES NEEDED</t>
  </si>
  <si>
    <t>If a rectangular region has perimeter P inches and area A sq : Data Sufficiency (DS) (gmatclub.com)</t>
  </si>
  <si>
    <t>In the figure shown, what is the area of triangular region PRT? : Data Sufficiency (DS) (gmatclub.com)</t>
  </si>
  <si>
    <t>In the figure above, what is the value of x + y ? : Data Sufficiency (DS) (gmatclub.com)</t>
  </si>
  <si>
    <t>In the figure shown, quadrilateral ABCD is inscribed in a circle of : Data Sufficiency (DS) (gmatclub.com)</t>
  </si>
  <si>
    <t>AD/BCE</t>
  </si>
  <si>
    <t>IF I GET TO PRETTY far down, and can't make it work - MOVE ON</t>
  </si>
  <si>
    <t>DRAW OUT DIAGRAM!</t>
  </si>
  <si>
    <t>inscribed circle Q</t>
  </si>
  <si>
    <t>What is the value of x + y in the figure above? : Data Sufficiency (DS) (gmatclub.com)</t>
  </si>
  <si>
    <t>Lines &amp; Angles</t>
  </si>
  <si>
    <t>Logic, drew it</t>
  </si>
  <si>
    <t>USE SUM OF INTERIOR ANGLES TO LOGIC THROUGH IT!</t>
  </si>
  <si>
    <t>If a regular hexagon is inscribed in a circle with a radius of 4, the : Problem Solving (PS) (gmatclub.com)</t>
  </si>
  <si>
    <t>A thin piece of wire 40 meters long is cut into two pieces. One piece : Problem Solving (PS) (gmatclub.com)</t>
  </si>
  <si>
    <t>Which of the following lists the number of points at which a : Problem Solving (PS) (gmatclub.com)</t>
  </si>
  <si>
    <t>A small, rectangular park has a perimeter of 560 feet and a : Problem Solving (PS) (gmatclub.com)</t>
  </si>
  <si>
    <t>In the figure above, equilateral triangle ABC is inscribed in the : Problem Solving (PS) (gmatclub.com)</t>
  </si>
  <si>
    <t>If x and y are positive numbers such that x + y = 1, which of the : Problem Solving (PS) (gmatclub.com)</t>
  </si>
  <si>
    <t>For a display, identical cubic boxes are stacked in square : Problem Solving (PS) (gmatclub.com)</t>
  </si>
  <si>
    <t>For the cube shown above, what is the degree measure of PQR : Problem Solving (PS) (gmatclub.com)</t>
  </si>
  <si>
    <t>Consolidated Math output</t>
  </si>
  <si>
    <t>TOPICS</t>
  </si>
  <si>
    <t>DS # Q Seen</t>
  </si>
  <si>
    <t>PS # Q Seen</t>
  </si>
  <si>
    <t>DS # Q Correct</t>
  </si>
  <si>
    <t>PS # Q Correct</t>
  </si>
  <si>
    <t>DS # Q Wrong</t>
  </si>
  <si>
    <t>PS # Q Wrong</t>
  </si>
  <si>
    <t>TOTAL Q SEEN</t>
  </si>
  <si>
    <t>TOTAL Q CORRECT</t>
  </si>
  <si>
    <t>TOTAL Q WRONG</t>
  </si>
  <si>
    <t>PCT CORRECT</t>
  </si>
  <si>
    <t>PCT WRONG</t>
  </si>
  <si>
    <t>are of a inscribed regular polygon</t>
  </si>
  <si>
    <t>logic helps a great deal!</t>
  </si>
  <si>
    <t>a triangle can intersect a circl 1,2,3,4,5,6 times!</t>
  </si>
  <si>
    <t>USE PYTHAG THEORM FOR DIAGONAL Qs</t>
  </si>
  <si>
    <t>didn't know topic</t>
  </si>
  <si>
    <t>algebraic</t>
  </si>
  <si>
    <t>PROPER ARC NOTATION!!!</t>
  </si>
  <si>
    <t>took arc ABC to = circumferece, which it equals 2/3*C</t>
  </si>
  <si>
    <t>For a positive integer n, if 5^n is a factor of 20!, but 5^(n+1) is no : Problem Solving (PS) (gmatclub.com)</t>
  </si>
  <si>
    <t>500-600</t>
  </si>
  <si>
    <t>quick factorial divisibility rule</t>
  </si>
  <si>
    <t>EMPLOYED</t>
  </si>
  <si>
    <t>Seven cards are marked with the letters A to G. They seven cards are : Problem Solving (PS) (gmatclub.com)</t>
  </si>
  <si>
    <t>PROBABILITY</t>
  </si>
  <si>
    <t>1 - PX QUESTION, combination</t>
  </si>
  <si>
    <t>An empty fuel tank is filled with brand Z gasoline. When the : Problem Solving (PS) (gmatclub.com)</t>
  </si>
  <si>
    <t>Half of a large pizza is cut into 4 equal-sized pieces, and the other : Problem Solving (PS) (gmatclub.com)</t>
  </si>
  <si>
    <t>After taxes, Sally takes home a salary of J = $5000 every month. : Problem Solving (PS) (gmatclub.com)</t>
  </si>
  <si>
    <t>MATH ERROR WHILE TRYING TO WORK BACKWARSD!!</t>
  </si>
  <si>
    <t>A tourist purchased a total of $1,500 worth of traveler’s : Problem Solving (PS) (gmatclub.com)</t>
  </si>
  <si>
    <t>INCORRECTLY READ GIVEN PROMPT</t>
  </si>
  <si>
    <t>The principal of a high school awarded medals of excellence to 45 stud : Problem Solving (PS) (gmatclub.com)</t>
  </si>
  <si>
    <t>A special documentary show was attended by 240 students, who were eith : Problem Solving (PS) (gmatclub.com)</t>
  </si>
  <si>
    <t>In a group of 80 students, each person is either a freshman, a basebal : Problem Solving (PS) (gmatclub.com)</t>
  </si>
  <si>
    <t>A class was tested on two subjects-Mathematics and Physics. 80% of the : Problem Solving (PS) (gmatclub.com)</t>
  </si>
  <si>
    <t>DOUBTED SELF - HAD CORRECT FORMULA AND THOUGHT PROCESS!</t>
  </si>
  <si>
    <t>2 OVERLAP FORMULA …
TOTAL = Group 1 + Group 2 - BOTH</t>
  </si>
  <si>
    <t>MATH ERROR - did not keep straight what I was solving for (within a multistep problem)</t>
  </si>
  <si>
    <t xml:space="preserve">AFTER EVERY NEW VARIABLE </t>
  </si>
  <si>
    <t>SAY WHAT THIS # REPRESENTS</t>
  </si>
  <si>
    <t xml:space="preserve">IS SOLVED, STOP &amp; </t>
  </si>
  <si>
    <t>(elim math problems)</t>
  </si>
  <si>
    <t>EMPLOYED STRATEGY ABOVE - REMEMBER WHAT SOLVING FOR!!!</t>
  </si>
  <si>
    <t>A certain company with 118 employees oﬀered three diﬀerent training c : Problem Solving (PS) (gmatclub.com)</t>
  </si>
  <si>
    <t>Adrian owns 60 neckties, each of which is either 100% silk or 100% pol : Problem Solving (PS) (gmatclub.com)</t>
  </si>
  <si>
    <t>In a class of 60 students, 23 play Hockey, 15 Play Basketball and 20 p : Problem Solving (PS) (gmatclub.com)</t>
  </si>
  <si>
    <t>TRIPLE OVER LAP (MUST BE TRUE)</t>
  </si>
  <si>
    <t>CONFUSED IN PROBLEM SET UP / READING OF IT</t>
  </si>
  <si>
    <t>TRIPLE OVER LAP - Found difficulty conceptually understanding this problem</t>
  </si>
  <si>
    <t>double set matrix</t>
  </si>
  <si>
    <t>All students in a certain law school are in either first, second, or t : Problem Solving (PS) (gmatclub.com)</t>
  </si>
  <si>
    <t>There are 30 coins in a bag of which 10 are gold. If 25 of the coins a : Problem Solving (PS) (gmatclub.com)</t>
  </si>
  <si>
    <t>All the high school students in a private school have opted for music : Problem Solving (PS) (gmatclub.com)</t>
  </si>
  <si>
    <t>Of the students at North State University, 1/6 are math majors, and : Problem Solving (PS) (gmatclub.com)</t>
  </si>
  <si>
    <t>In a certain company there are two working shifts day and night. 60 pe : Problem Solving (PS) (gmatclub.com)</t>
  </si>
  <si>
    <t>In a certain kindergarten, half of the children are allergic to peanut : Problem Solving (PS) (gmatclub.com)</t>
  </si>
  <si>
    <t>In an exam, 90% passed History and 85% passed English. If no : Problem Solving (PS) (gmatclub.com)</t>
  </si>
  <si>
    <t>Of 48 applicants, 28 had at least 5 years experience, 30 had : Problem Solving (PS) (gmatclub.com)</t>
  </si>
  <si>
    <t>RANGE - overlap set Q</t>
  </si>
  <si>
    <t>Pat bought 5 pounds of apples. How many pounds of pears could he have : Data Sufficiency (DS) (gmatclub.com)</t>
  </si>
  <si>
    <t>From Leland's gross pay of p dollars last week, t percent : Data Sufficiency (DS) (gmatclub.com)</t>
  </si>
  <si>
    <t>On a certain sight-seeing tour, the ratio of the number of women to th : Data Sufficiency (DS) (gmatclub.com)</t>
  </si>
  <si>
    <t>In a certain business, production index p is directly proportional to : Data Sufficiency (DS) (gmatclub.com)</t>
  </si>
  <si>
    <t>The cost of delivery for an order of desk chairs was $10.00 for the fi : Data Sufficiency (DS) (gmatclub.com)</t>
  </si>
  <si>
    <t>There were 2 apples and 5 bananas in a basket. After : Data Sufficiency (DS) (gmatclub.com)</t>
  </si>
  <si>
    <t>Martha bought several pencils. If each pencil was either a : Data Sufficiency (DS) (gmatclub.com)</t>
  </si>
  <si>
    <t>BECAUSE IT IS A CONSTANT RATIO, AND WE GET A SPECIFC VALUE (of the NUMERATOR IN THE RATIO) - WE CAN SAY THAT IS A SPECIFIC, UNIQUE ANSWER</t>
  </si>
  <si>
    <t>algrebraic</t>
  </si>
  <si>
    <t>wrote formula, plugged in scenario variables and logic!</t>
  </si>
  <si>
    <t>DID NOT TAKE TIME TO SOLVE ALGEBRAICLY &amp; USE TEST CASES</t>
  </si>
  <si>
    <t>lazily assumed E was correct</t>
  </si>
  <si>
    <t>If 5^x – 5^(x- 3) = 124*5^y, what is y in terms of x? : Problem Solving (PS) (gmatclub.com)</t>
  </si>
  <si>
    <t>did not understand the concept</t>
  </si>
  <si>
    <t>RECOGNIZE WHAT THE Q IS GIVING YOU !!!!</t>
  </si>
  <si>
    <t>If (1/5)^m * (1/4)^18 = 1/(2*(10)^35), then m = ? : Problem Solving (PS) (gmatclub.com)</t>
  </si>
  <si>
    <t>If m^(-1) = -1/3 then m^(-2) is equal to : Problem Solving (PS) (gmatclub.com)</t>
  </si>
  <si>
    <t>0.1 + 0.1^2 + 0.1^3 = : Problem Solving (PS) (gmatclub.com)</t>
  </si>
  <si>
    <t>Root(80)+root(125) : Problem Solving (PS) (gmatclub.com)</t>
  </si>
  <si>
    <t>basic exponent rules</t>
  </si>
  <si>
    <t>If (2^x) (2^y) = 8 and (9^x)(3^y) = 81, then (x,y) equals: : Problem Solving (PS) (gmatclub.com)</t>
  </si>
  <si>
    <t>What is the unit's digit of 7^75 + 6 ? : Problem Solving (PS) (gmatclub.com)</t>
  </si>
  <si>
    <t>DID NOT LOOK AT CYCLICALITY OF EXPONENT UNI DIGIT</t>
  </si>
  <si>
    <t>17^3 + 17^4 = : Problem Solving (PS) (gmatclub.com)</t>
  </si>
  <si>
    <t>(165)^2 - (164)^2 = : Problem Solving (PS) (gmatclub.com)</t>
  </si>
  <si>
    <t>If x and k are integers and (12^x)(4^2x+1)= (2^k)(3^2), what : Problem Solving (PS) (gmatclub.com)</t>
  </si>
  <si>
    <t>If a and b are positive integers and (2^a)^b = 2^3, what is the value : Problem Solving (PS) (gmatclub.com)</t>
  </si>
  <si>
    <t>IF FACTORING -&gt; ONLY ADD MULTIPLY EXPONENTS WITH SAME BASE!!!!</t>
  </si>
  <si>
    <t>BASIC MATH ERROR</t>
  </si>
  <si>
    <t>basic root math</t>
  </si>
  <si>
    <t>What is the value of m in the equation below? : Problem Solving (PS) (gmatclub.com)</t>
  </si>
  <si>
    <t>What is the smallest integer n for which 25^n &gt; 5^12 ? : Problem Solving (PS) (gmatclub.com)</t>
  </si>
  <si>
    <t>basic exponent math</t>
  </si>
  <si>
    <t>If 2^x = 5 and 4^y = 20, what is the : Problem Solving (PS) (gmatclub.com)</t>
  </si>
  <si>
    <t>What is the least integer z for which (0.000125)(0.0025)(0.00000125) : Problem Solving (PS) (gmatclub.com)</t>
  </si>
  <si>
    <t>If (7^(3/4))^n = 7, what is the value of n? : Problem Solving (PS) (gmatclub.com)</t>
  </si>
  <si>
    <t>The function f is defined by f(x) = x^(1/2) - 10 for all positive numb : Problem Solving (PS) (gmatclub.com)</t>
  </si>
  <si>
    <t>If m is an integer such that (-2)^2m = 2^{9 - m}, then m= : Problem Solving (PS) (gmatclub.com)</t>
  </si>
  <si>
    <t>If a &gt; 0 and b &gt; 0, which of the following is equivalent to a/b ÷ a/b : Problem Solving (PS) (gmatclub.com)</t>
  </si>
  <si>
    <t>WHOLE # / SQRT OF THAT NUMBER = SQRT OF THAT NUMBER</t>
  </si>
  <si>
    <t>Which of the following is nearest in value to 664^(1/2) + 414^(1/2)? : Problem Solving (PS) (gmatclub.com)</t>
  </si>
  <si>
    <t>(14^2 - 13^2)^(1/3) = : Problem Solving (PS) (gmatclub.com)</t>
  </si>
  <si>
    <t>If 3 = (n/3)^(1/2), what is n? : Problem Solving (PS) (gmatclub.com)</t>
  </si>
  <si>
    <t>If 243^(1/3) = 3^x, then x is equal to : Problem Solving (PS) (gmatclub.com)</t>
  </si>
  <si>
    <t>BEFORE YOU CAN MOVE DENOM TO OTHER SIDE OF EQUATION --&gt; MUST GET RID OF LARGE FRACTION RADICAL</t>
  </si>
  <si>
    <t>any positive integer root from a number more than 1 will be more than 1</t>
  </si>
  <si>
    <t>If M = 4^(1/2) + 4^(1/3) + 4^(1/4), then the value of M is: : Problem Solving (PS) (gmatclub.com)</t>
  </si>
  <si>
    <t>Which of the following is equal to (2^3√3/√2)^3? : Problem Solving (PS) (gmatclub.com)</t>
  </si>
  <si>
    <t>If x &lt; 0, then (-x*|x|)^(1/2) is: : Problem Solving (PS) (gmatclub.com)</t>
  </si>
  <si>
    <t>all variables under roots are positive roots for GMAT purposes</t>
  </si>
  <si>
    <t>Sara, Beth, Jen, Doug and Felix are driving to visit local colleges. : Problem Solving (PS) (gmatclub.com)</t>
  </si>
  <si>
    <t>How many different three-digit multiples of 5 can be : Problem Solving (PS) (gmatclub.com)</t>
  </si>
  <si>
    <t>How many 4-digit numbers begin with an odd digit and end with an even : Problem Solving (PS) (gmatclub.com)</t>
  </si>
  <si>
    <t>If the President and Vice President must sit next to each other in a : Problem Solving (PS) (gmatclub.com)</t>
  </si>
  <si>
    <t>did not account for the different ordering of the combations.
Q (choose 2, given 3 -&gt; no repeats)
&amp; must say that because of the set up you multiple by 2 (2 variations of that choose 2)</t>
  </si>
  <si>
    <t>combis!</t>
  </si>
  <si>
    <t xml:space="preserve"> smaller # of larger # must sit next to eachother, and (larger - smaller)# can sit whereever, </t>
  </si>
  <si>
    <t>There are 8 books in a shelf that consist of 2 paperback : Problem Solving (PS) (gmatclub.com)</t>
  </si>
  <si>
    <t>The 6 seats across the front row of an aeroplane are labeled A to F. : Problem Solving (PS) (gmatclub.com)</t>
  </si>
  <si>
    <t>Fatima is organizing the order of events on the final day of a women’s : Problem Solving (PS) (gmatclub.com)</t>
  </si>
  <si>
    <t>how to break down combis</t>
  </si>
  <si>
    <t>ONLY Answered 1/2 OF Question</t>
  </si>
  <si>
    <t>MISSED THE (240 - POSSIBLE COMBIS FOR ALL &amp; THERE ARE 4! INSTANCES OF WHEN THE combi IS AT THE END, SO SUBTRACT THAT OUT AND GOOD</t>
  </si>
  <si>
    <t>A certain company has 18 equally qualified applicants for 4 : Problem Solving (PS) (gmatclub.com)</t>
  </si>
  <si>
    <t>Of the 12 temporary employees in a certain company, 4 will : Problem Solving (PS) (gmatclub.com)</t>
  </si>
  <si>
    <t>15 chess players take part in a tournament. Every player : Problem Solving (PS) (gmatclub.com)</t>
  </si>
  <si>
    <t>https://gmatclub.com/forum/what-is-the-sum-of-all-possible-3-digit-numbers-that-can-be-constructe-131362.html</t>
  </si>
  <si>
    <t>https://gmatclub.com/forum/a-certain-club-has-20-members-what-is-the-ratio-of-the-memb-77015.html</t>
  </si>
  <si>
    <t>https://gmatclub.com/forum/if-10-persons-meet-at-a-reunion-and-each-person-shakes-hands-exactly-110622.html</t>
  </si>
  <si>
    <t>https://gmatclub.com/forum/there-are-5-cars-to-be-displayed-in-5-parking-spaces-with-all-the-cars-88100.html</t>
  </si>
  <si>
    <t>https://gmatclub.com/forum/a-certain-company-employs-6-senior-officers-and-4-junior-of-105516.html</t>
  </si>
  <si>
    <t>https://gmatclub.com/forum/a-4-person-task-force-is-to-be-formed-from-the-4-men-and-3-w-80836.html</t>
  </si>
  <si>
    <t>https://gmatclub.com/forum/to-furnish-a-room-in-model-home-an-interior-decorator-is-to-select-86144.html</t>
  </si>
  <si>
    <t>https://gmatclub.com/forum/what-is-the-number-of-different-committees-of-</t>
  </si>
  <si>
    <t>COMBIN = ORDER DOESN’T MATTER</t>
  </si>
  <si>
    <t>multipart combi</t>
  </si>
  <si>
    <t>RATIO OF 2 diff combis (multiply reciprocral</t>
  </si>
  <si>
    <t>if similar, sub group - group them up and count as 1</t>
  </si>
  <si>
    <t>c</t>
  </si>
  <si>
    <t>work backward and write down what're you're being asked!!</t>
  </si>
  <si>
    <t>If P is a positive integer and the least common multiple of ﻿21^{14},9 : Problem Solving (PS) (gmatclub.com)</t>
  </si>
  <si>
    <t xml:space="preserve">ranges of factors an integer could take given the LCM </t>
  </si>
  <si>
    <t xml:space="preserve">it could be anything lower than the highest exponent </t>
  </si>
  <si>
    <t>If x−8/6 is a positive integer, which of the following must be true : Problem Solving (PS) (gmatclub.com)</t>
  </si>
  <si>
    <t>The least common multiple of two numbers is 1820 and their highest com : Problem Solving (PS) (gmatclub.com)</t>
  </si>
  <si>
    <t>What is the value of the greatest 4-digit positive integer divisible : Problem Solving (PS) (gmatclub.com)</t>
  </si>
  <si>
    <t>How many even numbers between 1 and 300 are divisible by 13 but not by : Problem Solving (PS) (gmatclub.com)</t>
  </si>
  <si>
    <t>did not check LCM</t>
  </si>
  <si>
    <t>CHECK LCM OF 2 NUMBERS IN GIVEN IF THEY'RE GIVEN</t>
  </si>
  <si>
    <t>In the xy-plane, what is the slope of a line that is perpendicular to : Problem Solving (PS) (gmatclub.com)</t>
  </si>
  <si>
    <t>What is the area of the quadrilateral in the coordinate system shown : Problem Solving (PS) (gmatclub.com)</t>
  </si>
  <si>
    <t>If in the figure above, the area of the triangle AOB is 30 and the : Problem Solving (PS) (gmatclub.com)</t>
  </si>
  <si>
    <t>In the xy-plane, the graphs of x = 3 and y = 6 intersect at point P : Problem Solving (PS) (gmatclub.com)</t>
  </si>
  <si>
    <t>In a rectangular coordinate system, point M lies on the x-axis : Problem Solving (PS) (gmatclub.com)</t>
  </si>
  <si>
    <t>A line can be expressed in the slope intercept form y = mx + b, where : Problem Solving (PS) (gmatclub.com)</t>
  </si>
  <si>
    <t>In the (x,y) coordinate plane, what is the distance from P(–2,8) to Q( : Problem Solving (PS) (gmatclub.com)</t>
  </si>
  <si>
    <t>In which year did sales increase by the greatest percentage over the p : Problem Solving (PS) (gmatclub.com)</t>
  </si>
  <si>
    <t>A right circular cylinder having the radius of its base as 2 centimete : Problem Solving (PS) (gmatclub.com)</t>
  </si>
  <si>
    <t>Eighty percent of walruses at a zoo weigh in excess of a half-ton, and : Problem Solving (PS) (gmatclub.com)</t>
  </si>
  <si>
    <t>If y is an integer, then the least possible value of |23 - 5y| is : Problem Solving (PS) (gmatclub.com)</t>
  </si>
  <si>
    <t>If a fair 6-sided die is rolled three times, what is the probability : Problem Solving (PS) (gmatclub.com)</t>
  </si>
  <si>
    <t>What is the units digit of the solution to 177^28 - 133^23? : Problem Solving (PS) (gmatclub.com)</t>
  </si>
  <si>
    <t>If x – 3 is a multiple of two, what is the next larger multiple of two : Problem Solving (PS) (gmatclub.com)</t>
  </si>
  <si>
    <t>John has 13 ten-dollar bills, 11 five-dollar bills, and 17 one-dollar : Problem Solving (PS) (gmatclub.com)</t>
  </si>
  <si>
    <t>Superior Security recently discovered a computer on its network had be : Problem Solving (PS) (gmatclub.com)</t>
  </si>
  <si>
    <t>If there is an equal probability of a child being born a boy : Problem Solving (PS) (gmatclub.com)</t>
  </si>
  <si>
    <t>If x &gt; 0, What is the least possible value of -2√(5x) + x + 9 ? : Problem Solving (PS) (gmatclub.com)</t>
  </si>
  <si>
    <t>A 9-character numeric passcode is constructed at random. If the last n : Problem Solving (PS) (gmatclub.com)</t>
  </si>
  <si>
    <t>Approximately how many revolutions will be made by a car tire with a : Problem Solving (PS) (gmatclub.com)</t>
  </si>
  <si>
    <t>included a constraint on repetition that was not needed</t>
  </si>
  <si>
    <t>if no constraint on repetition, # of combos = #choices!</t>
  </si>
  <si>
    <t>KEEP IT SIMPLE STUPID!!</t>
  </si>
  <si>
    <t>over complicated the question</t>
  </si>
  <si>
    <t>TRUST YOUR MATH AND IF YOU ANALYZE AND FORM PLAN --&gt; STICK TO IT
drew diagrams, did math and simplified</t>
  </si>
  <si>
    <t>THOUGHT I NEEDED TO MINIMIZE X, because there is a negative multiplier here, it actually paid to make X as large as possible!, which yielded the lowest solution</t>
  </si>
  <si>
    <t>DID I ANSWER THE PROBLEM</t>
  </si>
  <si>
    <t>DID NOT CHECK MATH</t>
  </si>
  <si>
    <t>LOGICED MY WAY DOWN TO GUESSING OUT OF 2 instead of 5</t>
  </si>
  <si>
    <t>WAS CORRECT EXCEPT THE 2nd and 3rd rolls, were 5/6</t>
  </si>
  <si>
    <t>The point A, B, C, and D are on the number line, not necessa : Data Sufficiency (DS) (gmatclub.com)</t>
  </si>
  <si>
    <t>In isosceles triangle RST what is the measure of angle R? : Data Sufficiency (DS) (gmatclub.com)</t>
  </si>
  <si>
    <t>Collection of 8 DS questions : Data Sufficiency (DS) (gmatclub.com)</t>
  </si>
  <si>
    <t>quadrilaterals</t>
  </si>
  <si>
    <t>primes</t>
  </si>
  <si>
    <t>roots</t>
  </si>
  <si>
    <t>inequalities</t>
  </si>
  <si>
    <t>PYTHAGOREAN TRIPLE MAKES THIS &lt;&gt;</t>
  </si>
  <si>
    <r>
      <t xml:space="preserve">Q DIDN’T SPECIFY </t>
    </r>
    <r>
      <rPr>
        <b/>
        <u/>
        <sz val="11"/>
        <color theme="1"/>
        <rFont val="Calibri"/>
        <family val="2"/>
        <scheme val="minor"/>
      </rPr>
      <t>WHICH</t>
    </r>
    <r>
      <rPr>
        <sz val="11"/>
        <color theme="1"/>
        <rFont val="Calibri"/>
        <family val="2"/>
        <scheme val="minor"/>
      </rPr>
      <t xml:space="preserve"> angles of the quadrilateral prompt 2 applied </t>
    </r>
  </si>
  <si>
    <t>Square ABCD is inscribed in circle O. What is the area of square regio : Data Sufficiency (DS) (gmatclub.com)</t>
  </si>
  <si>
    <t>What is the perimeter of isosceles triangle ABC? : Data Sufficiency (DS) (gmatclub.com)</t>
  </si>
  <si>
    <t>Circle 1, Circle 2 and Circle 3 have the same center, and have a radiu : Data Sufficiency (DS) (gmatclub.com)</t>
  </si>
  <si>
    <t>circles</t>
  </si>
  <si>
    <t>IF I DO NOT FOLLOW THE PROCESS - I WILL BE WRONG</t>
  </si>
  <si>
    <t>LOGIC PREVAILED</t>
  </si>
  <si>
    <t>Total Qs by Diff</t>
  </si>
  <si>
    <t>PCt Correct</t>
  </si>
  <si>
    <t>Pct C by Diff</t>
  </si>
  <si>
    <t>1 MILE = 5200 FT</t>
  </si>
  <si>
    <t>The median value of a set of 9 positive integers is 6. If the only mod : Problem Solving (PS) (gmatclub.com)</t>
  </si>
  <si>
    <t>The data set above contains two unknown values, x and y, where x ≤ y. : Problem Solving (PS) (gmatclub.com)</t>
  </si>
  <si>
    <t>A cinema offers two types of ticket, “standard” and “VIP”. Both types : Problem Solving (PS) (gmatclub.com)</t>
  </si>
  <si>
    <t>Nine positive integers are contained in Set N. The median of Set N is : Problem Solving (PS) (gmatclub.com)</t>
  </si>
  <si>
    <t>If set S consists of 5 consecutive integers and the average of set S : Problem Solving (PS) (gmatclub.com)</t>
  </si>
  <si>
    <t>If the average (arithmetic mean) of the four numbers M, 2M − 1, 3M + 5 : Problem Solving (PS) (gmatclub.com)</t>
  </si>
  <si>
    <t>In an inter-state Mathematics Olympiad, the distribution of the scores : Problem Solving (PS) (gmatclub.com)</t>
  </si>
  <si>
    <t>In the infinite sequence Q, each term Qn= Qn–1 + r, where n &gt; 1 &amp; Qn-1 : Problem Solving (PS) (gmatclub.com)</t>
  </si>
  <si>
    <t>sets</t>
  </si>
  <si>
    <t>statistics</t>
  </si>
  <si>
    <t>In an experiment, half of the participants received only drug X, while : Data Sufficiency (DS) (gmatclub.com)</t>
  </si>
  <si>
    <t>A certain medical insurance company sold two types of policies: indivi : Data Sufficiency (DS) (gmatclub.com)</t>
  </si>
  <si>
    <t>The population of the town of Paxton continuously increased in the two : Data Sufficiency (DS) (gmatclub.com)</t>
  </si>
  <si>
    <t>The number of dogs stocked at a certain pet shop is k times the number : Data Sufficiency (DS) (gmatclub.com)</t>
  </si>
  <si>
    <t>Vijay made a telephone call. If Vijay's total cost for the call was $1 : Data Sufficiency (DS) (gmatclub.com)</t>
  </si>
  <si>
    <t>What is the value of x? (1) x &lt; 3 (2) x &gt; 1 : Data Sufficiency (DS) (gmatclub.com)</t>
  </si>
  <si>
    <t>If x equals one of the numbers 1/54, 1/23, or 1/12, then (1) 1/55 &lt; x : Data Sufficiency (DS) (gmatclub.com)</t>
  </si>
  <si>
    <t>What is the height of a rectangular tank? (1) The area of the base of : Data Sufficiency (DS) (gmatclub.com)</t>
  </si>
  <si>
    <t>Is kjm &gt; 0? (1) k is positive. (2) j is negative : Data Sufficiency (DS) (gmatclub.com)</t>
  </si>
  <si>
    <t>The length and width of a rectangular box are 6 feet and 5 feet, respe : Data Sufficiency (DS) (gmatclub.com)</t>
  </si>
  <si>
    <t>growth rates</t>
  </si>
  <si>
    <t>A manufacturer makes and sells 2 products, P and Q. The revenue from t : Problem Solving (PS) (gmatclub.com)</t>
  </si>
  <si>
    <t>A rectangle is drawn in a standard xy-coordinate plane. If the sides : Problem Solving (PS) (gmatclub.com)</t>
  </si>
  <si>
    <t>If 0 &gt; y &gt; –1, then which of the following inequalities must be true? : Problem Solving (PS) (gmatclub.com)</t>
  </si>
  <si>
    <t>What is the probability that all digits of a certain 5-digit password : Problem Solving (PS) (gmatclub.com)</t>
  </si>
  <si>
    <t>The ratio of pens and students in the class is 34:9. When each student : Problem Solving (PS) (gmatclub.com)</t>
  </si>
  <si>
    <t>A small company employs 3 men and 5 women. If a team of 4 : Problem Solving (PS) (gmatclub.com)</t>
  </si>
  <si>
    <t>Edward invested five-ninths of his money at an annual rate of 2r% comp : Problem Solving (PS) (gmatclub.com)</t>
  </si>
  <si>
    <t>if x and y are distinct single digit positive integers what is the min : Problem Solving (PS) (gmatclub.com)</t>
  </si>
  <si>
    <t>In the figure shown, PQRS is a square, T is the midpoint of side PS : Problem Solving (PS) (gmatclub.com)</t>
  </si>
  <si>
    <t>q is a three-digit number, in which the hundreds digit is greater than : Problem Solving (PS) (gmatclub.com)</t>
  </si>
  <si>
    <t>If the cost price of 20 articles is equal to the selling price of 25 : Problem Solving (PS) (gmatclub.com)</t>
  </si>
  <si>
    <t>From a group of 7 men and 6 women, five persons are to be selected to : Problem Solving (PS) (gmatclub.com)</t>
  </si>
  <si>
    <t>DID NOT SET UP AS AN INEQUALITY &amp; SOLVE USING THAT METHOD</t>
  </si>
  <si>
    <t>IF SOLVING FOR VARIABLE AND GIVEN SYSTEM OF Eqs = USE THEM!!</t>
  </si>
  <si>
    <t>GUESSED AND MOVED ON</t>
  </si>
  <si>
    <t>IT WAS a FRACTIONS BASED PROBLEM --&gt; DID NOT INCLUDE THEM IN CALC &amp; time was up</t>
  </si>
  <si>
    <t>Took too long - went about solving via triangles not the parallelogram</t>
  </si>
  <si>
    <t>Of the following expressions, which one has the smallest value? : Problem Solving (PS) (gmatclub.com)</t>
  </si>
  <si>
    <t>logic</t>
  </si>
  <si>
    <t>SIMPLY TO A REMAINDER PROBLEM - IF WE KNOW THAT THE VALUES HAVE TO SUM TO A MULTIPLE OF 9 and HAVE CONSTRAINTS - WE CAN MAKE A FORMULA</t>
  </si>
  <si>
    <t>profit</t>
  </si>
  <si>
    <t>math error - used 4 instead of 5 as the divisor</t>
  </si>
  <si>
    <t>Is 3^n &gt; 2^k ? (1) k = n + 1 (2) n is a positive integer. : Data Sufficiency (DS) (gmatclub.com)</t>
  </si>
  <si>
    <t>If u=v^4, what is the value of y/u? : Data Sufficiency (DS) (gmatclub.com)</t>
  </si>
  <si>
    <t>What is the value of x(1 - y)(1 +y) ? (1) x^2 = x (2) y^2 = x : Data Sufficiency (DS) (gmatclub.com)</t>
  </si>
  <si>
    <t>If x = 3a and y − x = 4a, then what is the value of y ? : Data Sufficiency (DS) (gmatclub.com)</t>
  </si>
  <si>
    <t>If x – y = z, what is the value of y? (1) x = 7 (2) z = x + 4 : Data Sufficiency (DS) (gmatclub.com)</t>
  </si>
  <si>
    <t>Is x/15 &gt; y/25 ? (1) 5y + 3x &gt; 8x + 2y (2) 6y + 5x &gt; 10x + 3y : Data Sufficiency (DS) (gmatclub.com)</t>
  </si>
  <si>
    <t>Is x^3-x&gt;0？ : Data Sufficiency (DS) (gmatclub.com)</t>
  </si>
  <si>
    <t>If l denotes the thousandths digit in the decimal representation of n : Data Sufficiency (DS) (gmatclub.com)</t>
  </si>
  <si>
    <t>If (x − a)(x − b) = 0, is b = s? (1) s &lt; a (2) s is a root of x^2 − : Data Sufficiency (DS) (gmatclub.com)</t>
  </si>
  <si>
    <t>Maria has $2.45 consisting of coins each worth either $0.05 or $0.25. : Data Sufficiency (DS) (gmatclub.com)</t>
  </si>
  <si>
    <t>DID NOT WORK THROUGH 1+2 --&gt; RUSHEd</t>
  </si>
  <si>
    <t>IF C or E</t>
  </si>
  <si>
    <t>WORK OUT C</t>
  </si>
  <si>
    <t>FULLY?</t>
  </si>
  <si>
    <t>1 ^2 and 0^2 equal 1 and 0</t>
  </si>
  <si>
    <t>you can subtract VARIABLES IN INEQUALITIES BUT NOT DIVIDE!!! (W/O KNOWING SIGN)</t>
  </si>
  <si>
    <t>did not break down formula (instead distributeD)</t>
  </si>
  <si>
    <t>If x ≠ –1 and y ≠ ±1, then what is the value of (xy − x)/((x + 1)(y − : Data Sufficiency (DS) (gmatclub.com)</t>
  </si>
  <si>
    <t>What is the minimum value of z for which z^2 + z - 3/4 &gt; 0 is not true : Problem Solving (PS) (gmatclub.com)</t>
  </si>
  <si>
    <t>Which of the following is equivalent to –13 ≤ 8 – 7x ≤ 85? a) |x + 4| : Problem Solving (PS) (gmatclub.com)</t>
  </si>
  <si>
    <t>1/[(1/0.03) + (1/0.37)] = ? : Problem Solving (PS) (gmatclub.com)</t>
  </si>
  <si>
    <t>What is the sum of all possible value of x for which 4^x – 2^{x + 3} – : Problem Solving (PS) (gmatclub.com)</t>
  </si>
  <si>
    <t>For how many integers x is 3^x = x^3 ? : Problem Solving (PS) (gmatclub.com)</t>
  </si>
  <si>
    <t>On a number line, a&lt;b&lt;c&lt;d. The distance from a to b is 1/4 of the : Problem Solving (PS) (gmatclub.com)</t>
  </si>
  <si>
    <t>DID NOT TRUST THAT BY PROCESS OF ELIM, THE LAST CHOICE WAS THE CORRECT ANSWER</t>
  </si>
  <si>
    <t>DO NOT DOUBT THE PROCESS --&gt; IF IT’S THE LAST ONE LEFT, ACCEPT IT AND MOVE ON</t>
  </si>
  <si>
    <t>follow the steps, math is BLACK OR WHITE - use that to my advantage!!</t>
  </si>
  <si>
    <t>IF I SEE An PROBLEM THAT ASKS FOR "ALL THE VALUES OF SOMETHING"
1. REPLACE COMPLICATED PART WITH A SUB VARIABLE &amp;
2. USE THE QUADRATIC FUNCTION!!</t>
  </si>
  <si>
    <t>HAD MATH THAT PROVED ONE, TRIED TO LOGIC MORE OUT --&gt; WAS WRONG</t>
  </si>
  <si>
    <t>USE THE FUCKING MATH!!!</t>
  </si>
  <si>
    <t>Last year, a certain public transportation system sold an average : Problem Solving (PS) (gmatclub.com)</t>
  </si>
  <si>
    <t>Two men A and B walk from P to Q a distance of 21 km at rates 3 and 4 : Problem Solving (PS) (gmatclub.com)</t>
  </si>
  <si>
    <t>Pipe A can fill a tank in 3 hours. Pipe B can empty the same : Problem Solving (PS) (gmatclub.com)</t>
  </si>
  <si>
    <t>There are 12 red balls, 10 blue balls, 15 green balls and 9 black ball : Problem Solving (PS) (gmatclub.com)</t>
  </si>
  <si>
    <t>A factory that employs 1000 assembly line workers pays each : Problem Solving (PS) (gmatclub.com)</t>
  </si>
  <si>
    <t>A leak in the bottom of a tank can empty the full tank in 6 hours. : Problem Solving (PS) (gmatclub.com)</t>
  </si>
  <si>
    <t>Solution Y is 40 percent sugar by volume, and solution X is 20 percent : Problem Solving (PS) (gmatclub.com)</t>
  </si>
  <si>
    <t>Joseph bought two varieties of rice, costing 5 cents per : Problem Solving (PS) (gmatclub.com)</t>
  </si>
  <si>
    <t>Andrew and Stephen drive on the highway in the same direction at respe : Problem Solving (PS) (gmatclub.com)</t>
  </si>
  <si>
    <t>A trader has 400kg of rice, a part of which he sells at 36% : Problem Solving (PS) (gmatclub.com)</t>
  </si>
  <si>
    <t>Adam and Brianna plan to install a new tile floor in a classroom. Adam : Problem Solving (PS) (gmatclub.com)</t>
  </si>
  <si>
    <t>A car traveled 75% of the way from town A to town B by traveling at T : Problem Solving (PS) (gmatclub.com)</t>
  </si>
  <si>
    <t>calc'd math most of way + elim wrong answers +outliers = answered</t>
  </si>
  <si>
    <t>answered the wrong question - question asked to ASSURE YOU HAVE ALL OF 1 COLOR, I said the MINIMUM to have all of one color --&gt; GIVEN THAT ALL AREthe same color, to assure you have all of 1 is sum the ALL BUT 1 then add 1 more</t>
  </si>
  <si>
    <t>IF I HAD USED A PROFIT STYLE SET UP - IT WOULD'VE made MUCH MORE SENSE
ATTEMPTED USING THE MIXTURE TARGET PCT WAY AND DID NOT GET ANSWEWR CORRECT.</t>
  </si>
  <si>
    <t>EMPLOY A TEST TAKING STRATEGY!!!!!!! SHOULD HAVE USED SMART #s HERE --&gt; PRIMO EXAMPLE</t>
  </si>
  <si>
    <t xml:space="preserve">IF A FORMULA </t>
  </si>
  <si>
    <t>USE SMART #s</t>
  </si>
  <si>
    <t>Sets M and N contain exactly m and n elements, respectively. : Data Sufficiency (DS) (gmatclub.com)</t>
  </si>
  <si>
    <t>What is the probability that a student randomly selected from a class : Data Sufficiency (DS) (gmatclub.com)</t>
  </si>
  <si>
    <t>Is the number of members of Club X greater than the number of members : Data Sufficiency (DS) (gmatclub.com)</t>
  </si>
  <si>
    <t>When 1,000 children were inoculated with a certain vaccine, : Data Sufficiency (DS) (gmatclub.com)</t>
  </si>
  <si>
    <t>At a two-day seminar, 90 percent of those registered attended the semi : Data Sufficiency (DS) (gmatclub.com)</t>
  </si>
  <si>
    <t>overlapping sets</t>
  </si>
  <si>
    <t>Of the 800 sweaters in a certain store, 150 are red. How : Data Sufficiency (DS) (gmatclub.com)</t>
  </si>
  <si>
    <t>What is the remainder when 43^86 is divided by 5? : Problem Solving (PS) (gmatclub.com)</t>
  </si>
  <si>
    <t>If s and t are positive integers such that s/t = 64.12 which : Problem Solving (PS) (gmatclub.com)</t>
  </si>
  <si>
    <t>A number when divided by a divisor leaves a remainder of 24. : Problem Solving (PS) (gmatclub.com)</t>
  </si>
  <si>
    <t>If n and y are positive integers and 450y = n^3 which of the following : Problem Solving (PS) (gmatclub.com)</t>
  </si>
  <si>
    <t>Positive integer n leaves a remainder of 4 after division by : Problem Solving (PS) (gmatclub.com)</t>
  </si>
  <si>
    <t>What is the greatest prime factor of 4^17 - 2^28? : Problem Solving (PS) (gmatclub.com)</t>
  </si>
  <si>
    <t>When 51^25 is divided by 13, the remainder obtained is: : Problem Solving (PS) (gmatclub.com)</t>
  </si>
  <si>
    <t>When positive integer x is divided by positive integer y, : Problem Solving (PS) (gmatclub.com)</t>
  </si>
  <si>
    <t>How many integers from 0 to 50, inclusive, have a remainder : Problem Solving (PS) (gmatclub.com)</t>
  </si>
  <si>
    <t>If an integer n is to be selected at random from 1 to 100, inclusive, : Problem Solving (PS) (gmatclub.com)</t>
  </si>
  <si>
    <t>If x is the product of the integers from 1 to 150, inclusive : Problem Solving (PS) (gmatclub.com)</t>
  </si>
  <si>
    <t>What is the lowest positive integer that is divisible by each of the : Problem Solving (PS) (gmatclub.com)</t>
  </si>
  <si>
    <t>CORRECT APPROACH</t>
  </si>
  <si>
    <t>STUPDI ERROR AND CHOSE WRONG ANSWER</t>
  </si>
  <si>
    <t xml:space="preserve">WITH THE FIRST LCM - AS FOUND (28) / 30 = THE REMAINDER!!!!!!! </t>
  </si>
  <si>
    <t>RUSHED!!!</t>
  </si>
  <si>
    <t>EXPAND TERMS IF YOU SEE AN EXPONENT IN DIVISIBILITY Q</t>
  </si>
  <si>
    <t>DID YOU EXPAND?</t>
  </si>
  <si>
    <t>MISSED #1</t>
  </si>
  <si>
    <t>A fair six-sided dice was rolled n times. What is the value of n? : Data Sufficiency (DS) (gmatclub.com)</t>
  </si>
  <si>
    <t>Each of the 50 students participating in a workshop is either an under : Data Sufficiency (DS) (gmatclub.com)</t>
  </si>
  <si>
    <t>A certain panel is to be composed of exactly three women and : Data Sufficiency (DS) (gmatclub.com)</t>
  </si>
  <si>
    <t>A jar contains 20 marbles, each of a single color: red, green, blue, o : Data Sufficiency (DS) (gmatclub.com)</t>
  </si>
  <si>
    <t>From a group of J employees, K will be selected, at random, to sit in : Data Sufficiency (DS) (gmatclub.com)</t>
  </si>
  <si>
    <t>What is the probability that it will rain tomorrow ? : Data Sufficiency (DS) (gmatclub.com)</t>
  </si>
  <si>
    <t>Terry holds 12 cards, each of which is red, white, green, or blue. If : Data Sufficiency (DS) (gmatclub.com)</t>
  </si>
  <si>
    <t>A box of light bulbs contains exactly 3 light bulbs that are defective : Data Sufficiency (DS) (gmatclub.com)</t>
  </si>
  <si>
    <t>probability</t>
  </si>
  <si>
    <t>wrote down formula, applied logic, and utilized rounding &amp; approximations</t>
  </si>
  <si>
    <t>appropriate method - but after looking at prompt 2, I did not RE DIGEST THE COMBINED INFO</t>
  </si>
  <si>
    <t>PAUSE &amp; REASSESS</t>
  </si>
  <si>
    <t>GIVEN &amp; 1&amp;2 INFO</t>
  </si>
  <si>
    <t>BEFORE C&amp;E</t>
  </si>
  <si>
    <t>combinotronics</t>
  </si>
  <si>
    <t>ERROR - the number of larger pool (selected from) was not given</t>
  </si>
  <si>
    <t>There are exactly 6 teams in league x. What was the total : Data Sufficiency (DS) (gmatclub.com)</t>
  </si>
  <si>
    <t>How many employees are in company C? 1) There are 120 ways to form a : Data Sufficiency (DS) (gmatclub.com)</t>
  </si>
  <si>
    <t>If r and s are positive integers, can the fraction r/s be expressed as : Data Sufficiency (DS) (gmatclub.com)</t>
  </si>
  <si>
    <t>If x and y are positive integers, is xy even? : Data Sufficiency (DS) (gmatclub.com)</t>
  </si>
  <si>
    <t>If x is a positive integer, is x^4 divisible by 16? : Data Sufficiency (DS) (gmatclub.com)</t>
  </si>
  <si>
    <t>Is the integer n odd? (1) n is divisible by 3 (2) 2n is divisible by : Data Sufficiency (DS) (gmatclub.com)</t>
  </si>
  <si>
    <t>If n is an integer greater than 9 and less than 21, is n even? : Data Sufficiency (DS) (gmatclub.com)</t>
  </si>
  <si>
    <t>IF AN ODD NUMBER IS DOUBLED, THE NUMBER OF FACTORS DOUBLES! --&gt; logically speaking, O+O = E. There are an ODD number of factors in an ODD number. If we x it by 2, it will double.</t>
  </si>
  <si>
    <t>The integers r, s and t all have the same remainder when div : Data Sufficiency (DS) (gmatclub.com)</t>
  </si>
  <si>
    <t>The product of digits of a positive three-digit integer k is 120. Is k : Data Sufficiency (DS) (gmatclub.com)</t>
  </si>
  <si>
    <t>If m and n are positive integers, is |m - n| + |2m - n| + |2n - m| div : Data Sufficiency (DS) (gmatclub.com)</t>
  </si>
  <si>
    <t>n is a positive integer less than 300. Is n prime? : Data Sufficiency (DS) (gmatclub.com)</t>
  </si>
  <si>
    <t>If x is a positive integer greater than 1, what is the value of x? : Data Sufficiency (DS) (gmatclub.com)</t>
  </si>
  <si>
    <t>If a certain positive integer is divided by 9, the remainder : Data Sufficiency (DS) (gmatclub.com)</t>
  </si>
  <si>
    <t>Is integer y is divisible by 24? : Data Sufficiency (DS) (gmatclub.com)</t>
  </si>
  <si>
    <t>NARROWED DOWN TO ACE, trouble with it, at 4 minute mark, I guessed C</t>
  </si>
  <si>
    <t>remainders</t>
  </si>
  <si>
    <t>overall percent correct</t>
  </si>
  <si>
    <t>How many of the integers that satisfy the inequality (x+2)(x : Problem Solving (PS) (gmatclub.com)</t>
  </si>
  <si>
    <t>If x is positive, which of the following could be correct ordering of : Problem Solving (PS) (gmatclub.com)</t>
  </si>
  <si>
    <t>Last Sunday a certain store sold copies of Newspaper A for $1.00 each : Problem Solving (PS) (gmatclub.com)</t>
  </si>
  <si>
    <t>For every integer k from 1 to 10, inclusive the "kth term of a certain : Problem Solving (PS) (gmatclub.com)</t>
  </si>
  <si>
    <t>If x &gt; y^2 &gt; z^4, which of the following statements could be : Problem Solving (PS) (gmatclub.com)</t>
  </si>
  <si>
    <t>LOOK AT THE # of ROOTS AND WHAT THEY TELL YOU</t>
  </si>
  <si>
    <t>did not test enough cases! Was very close</t>
  </si>
  <si>
    <t>Of the 480 cars on the lot at a dealership, 1/4 are hybrids. If 1/2 of : Problem Solving (PS) (gmatclub.com)</t>
  </si>
  <si>
    <t>Which of the following fractions is closest to 1/2? : Problem Solving (PS) (gmatclub.com)</t>
  </si>
  <si>
    <t>If x/|x|&lt;x which of the following must be true about x? : Problem Solving (PS) (gmatclub.com)</t>
  </si>
  <si>
    <t>If x is a positive integer, then which of the following is always true : Problem Solving (PS) (gmatclub.com)</t>
  </si>
  <si>
    <t>If n is an even positive integer, and n &gt; 10, then (n+ 2)! + (n+ 1)! + : Problem Solving (PS) (gmatclub.com)</t>
  </si>
  <si>
    <t>FUAAAAAHK</t>
  </si>
  <si>
    <t>did not take my time</t>
  </si>
  <si>
    <t>DID I</t>
  </si>
  <si>
    <t>SIMPLIFY</t>
  </si>
  <si>
    <t>INEQUALITIES??</t>
  </si>
  <si>
    <t>What is the sum of odd integers from 35 to 85, inclusive? : Problem Solving (PS) (gmatclub.com)</t>
  </si>
  <si>
    <t>Miguel is mixing up a salad dressing. Regardless of the number of serv : Problem Solving (PS) (gmatclub.com)</t>
  </si>
  <si>
    <t>How many numbers between 200 and 400 begin or end with 3? : Problem Solving (PS) (gmatclub.com)</t>
  </si>
  <si>
    <t>Health insurance Plan A requires the insured to pay $1000 or : Problem Solving (PS) (gmatclub.com)</t>
  </si>
  <si>
    <t>FULLY READ AND UNDERSTAND Q</t>
  </si>
  <si>
    <t>The addition problem above shows four of the 24 different integers tha : Problem Solving (PS) (gmatclub.com)</t>
  </si>
  <si>
    <t>If you divide 7^131 by 5, which remainder do you get? : Problem Solving (PS) (gmatclub.com)</t>
  </si>
  <si>
    <t>At a certain college there are twice as many english majors : Problem Solving (PS) (gmatclub.com)</t>
  </si>
  <si>
    <t>RUSHED</t>
  </si>
  <si>
    <t>CHECK ANSWER</t>
  </si>
  <si>
    <t>consolidated last 3 ingredients into a lump - ASSUMPTION!!!</t>
  </si>
  <si>
    <t>SLOW DOWN</t>
  </si>
  <si>
    <t>If n is a positive integer, how many of the ten digits from : Problem Solving (PS) (gmatclub.com)</t>
  </si>
  <si>
    <t>A baker filled with a measuring cup with 3/4 cup water. He poured 1/2. : Problem Solving (PS) (gmatclub.com)</t>
  </si>
  <si>
    <t>For how many integer values of x, is |x – 3| + |x + 1| + |x| &lt; 10? : Problem Solving (PS) (gmatclub.com)</t>
  </si>
  <si>
    <t>absolute value</t>
  </si>
  <si>
    <t>Company C sells a line of 25 products with an average retail : Problem Solving (PS) (gmatclub.com)</t>
  </si>
  <si>
    <t>The average of 5 consecutive integers starting with m as the first int : Problem Solving (PS) (gmatclub.com)</t>
  </si>
  <si>
    <t>The number can be expressed as (63 - 36*3^(1/2))^(1/2) can be expresse : Problem Solving (PS) (gmatclub.com)</t>
  </si>
  <si>
    <t>Shawana made a schedule for reading books during 4 weeks (28 days) of : Problem Solving (PS) (gmatclub.com)</t>
  </si>
  <si>
    <t>If 1/2 of the air in a tank is removed with each stroke of a : Problem Solving (PS) (gmatclub.com)</t>
  </si>
  <si>
    <t>At a certain university, the ratio of the number of teaching assistant : Problem Solving (PS) (gmatclub.com)</t>
  </si>
  <si>
    <t>On a certain day, orangeade was made by mixing a certain : Problem Solving (PS) (gmatclub.com)</t>
  </si>
  <si>
    <t>John and Mary were each paid x dollars in advance to do a : Problem Solving (PS) (gmatclub.com)</t>
  </si>
  <si>
    <t>What is the sum of all 3 digit numbers that leave a remainde : Problem Solving (PS) (gmatclub.com)</t>
  </si>
  <si>
    <t>In a numerical table with 10 rows and 10 columns, each entry is either : Problem Solving (PS) (gmatclub.com)</t>
  </si>
  <si>
    <t>TESTED CASES</t>
  </si>
  <si>
    <t>PROPERLY???</t>
  </si>
  <si>
    <t>DID NOT EXPAND BOTH SIDES PROPERLY - RIGHT PATH THO!!!!</t>
  </si>
  <si>
    <t>MESSED UP ON THE MATH RELATED EQUATION ---&gt; A REMAINDER CAN ONLY BE LESS THAN THE NUMBER WE ARE DIVIDNG</t>
  </si>
  <si>
    <t>NOT KNOWING BASIC CONCEPT BY HEAR WAS PROBLEM HERE</t>
  </si>
  <si>
    <t>Cut off Time:</t>
  </si>
  <si>
    <t>(mins) / level</t>
  </si>
  <si>
    <t>pct of time correct if take longer than [ ]  Minutes</t>
  </si>
  <si>
    <t>pct seen breakdown by topic</t>
  </si>
  <si>
    <t>In the figure shown, what is the value of x? : Data Sufficiency (DS) (gmatclub.com)</t>
  </si>
  <si>
    <t>Is |x - y| &gt; |x| - |y|? (1) y &lt; x (2) xy &lt; 0 : Data Sufficiency (DS) (gmatclub.com)</t>
  </si>
  <si>
    <t>Are x and y both positive? (1) 2x - 2y = 1 (2) x/y &gt; 1 : Data Sufficiency (DS) (gmatclub.com)</t>
  </si>
  <si>
    <t>In the figure shown, point O is the center of the semicircle and point : Data Sufficiency (DS) (gmatclub.com)</t>
  </si>
  <si>
    <t>Of the 60 animals on a certain farm, 2/3 are either pigs or cows. How : Data Sufficiency (DS) (gmatclub.com)</t>
  </si>
  <si>
    <t>If x is not equal to 0, is |x| less than 1? (1) x/|x|&lt; x (2) |x| &gt; x : Data Sufficiency (DS) (gmatclub.com)</t>
  </si>
  <si>
    <t>Is ((x-3)^2)^(1/2) = 3-x? (1) x ≠ 3 (2) -x|x| &gt; 0 : Data Sufficiency (DS) (gmatclub.com)</t>
  </si>
  <si>
    <t>Is xy &gt; 0? (1) x - y &gt; -2 (2) x - 2y &lt; -6 : Data Sufficiency (DS) (gmatclub.com)</t>
  </si>
  <si>
    <t>The hypotenuse of a right triangle is 10 cm. What is the : Data Sufficiency (DS) (gmatclub.com)</t>
  </si>
  <si>
    <t>Train A leaves New York for Boston at 3 PM and travels at : Data Sufficiency (DS) (gmatclub.com)</t>
  </si>
  <si>
    <t>For any integers x and y, min(x, y) and max(x, y) denote the : Data Sufficiency (DS) (gmatclub.com)</t>
  </si>
  <si>
    <t>A school administrator will assign each student in a group : Data Sufficiency (DS) (gmatclub.com)</t>
  </si>
  <si>
    <t>At least 100 students at a certain high school study japanes : Data Sufficiency (DS) (gmatclub.com)</t>
  </si>
  <si>
    <t>Of the students who eat in a certain cafeteria, each student either : Data Sufficiency (DS) (gmatclub.com)</t>
  </si>
  <si>
    <t>If x, y, and z are three-digit positive integers and if x = : Data Sufficiency (DS) (gmatclub.com)</t>
  </si>
  <si>
    <t>The table above shows the results of a survey of 100 voters who each : Data Sufficiency (DS) (gmatclub.com)</t>
  </si>
  <si>
    <t>Machines X and Y work at their respective constant rates. How many mor : Data Sufficiency (DS) (gmatclub.com)</t>
  </si>
  <si>
    <t>On the number line, the distance between x and y is greater than the : Data Sufficiency (DS) (gmatclub.com)</t>
  </si>
  <si>
    <t>If p and n are positive integers and p &gt; n, what is the remainder when : Data Sufficiency (DS) (gmatclub.com)</t>
  </si>
  <si>
    <t>chose E instead of C, did not work out completely</t>
  </si>
  <si>
    <t>two inequality properties</t>
  </si>
  <si>
    <t>x700</t>
  </si>
  <si>
    <t>Which does a rancher have a greater number of, cows or sheep? : Data Sufficiency (DS) (gmatclub.com)</t>
  </si>
  <si>
    <t>The integers x and y are positive, x &gt; y + 8, and y &gt; 8. : Data Sufficiency (DS) (gmatclub.com)</t>
  </si>
  <si>
    <t>Company Q has 18,000 employees, 40 percent of whom are married. What : Data Sufficiency (DS) (gmatclub.com)</t>
  </si>
  <si>
    <t>What is the selling price of a radio after its original price is reduc : Data Sufficiency (DS) (gmatclub.com)</t>
  </si>
  <si>
    <t>The 10 students in a history class recently took an examination. What : Data Sufficiency (DS) (gmatclub.com)</t>
  </si>
  <si>
    <t>A telephone station has x processors, each of which can process a maxi : Data Sufficiency (DS) (gmatclub.com)</t>
  </si>
  <si>
    <t>An infinite sequence of positive integers is called an "alph : Data Sufficiency (DS) (gmatclub.com)</t>
  </si>
  <si>
    <t>Is rst = 1 ? : Data Sufficiency (DS) (gmatclub.com)</t>
  </si>
  <si>
    <t>If 60 percent of the employees at company X are female, does : Data Sufficiency (DS) (gmatclub.com)</t>
  </si>
  <si>
    <t>Robots X, Y, and Z each assemble components at their : Data Sufficiency (DS) (gmatclub.com)</t>
  </si>
  <si>
    <t>At the beginning of the year, the Finance Committee and the Planning C : Data Sufficiency (DS) (gmatclub.com)</t>
  </si>
  <si>
    <t>Is |x| + |x -1| = 1? (1) x ≥ 0 (2) x ≤ 1 : Data Sufficiency (DS) (gmatclub.com)</t>
  </si>
  <si>
    <t>The number of antelope in a certain herd increases every : Data Sufficiency (DS) (gmatclub.com)</t>
  </si>
  <si>
    <t>Is n an integer? (1) n^2 is an integer (2) n^(1/2) is an : Data Sufficiency (DS) (gmatclub.com)</t>
  </si>
  <si>
    <t>If abc ≠ 0 is (a/b)/c = a/(b/c) : Data Sufficiency (DS) (gmatclub.com)</t>
  </si>
  <si>
    <t>Michael arranged all his books in a bookcase with 10 books on each she : Data Sufficiency (DS) (gmatclub.com)</t>
  </si>
  <si>
    <t>If 0&lt;x&lt;y, is y-x &lt; 0.00005 : Data Sufficiency (DS) (gmatclub.com)</t>
  </si>
  <si>
    <t>If a and b are integers, and b &gt; 0, does (a - 1)/(b + 1) = a/b ? : Data Sufficiency (DS) (gmatclub.com)</t>
  </si>
  <si>
    <t>Stores L and M each sell a certain product at a different regular pric : Data Sufficiency (DS) (gmatclub.com)</t>
  </si>
  <si>
    <t>A lottery is played by selecting X distinct single digit numbers from : Data Sufficiency (DS) (gmatclub.com)</t>
  </si>
  <si>
    <t>Theater M has 25 rows with 27 seats in each row. How many of the seats : Data Sufficiency (DS) (gmatclub.com)</t>
  </si>
  <si>
    <t>If the recommended weight w, in pounds, for a male is given in terms.. : Data Sufficiency (DS) (gmatclub.com)</t>
  </si>
  <si>
    <t>https://gmatclub.com/forum/if-k-does-not-equal-0-1-or-1-is-1-k-0-1-1-k-119545.html</t>
  </si>
  <si>
    <t>SAME AS BEFORE -&gt; DID NOT FULL WORK OUT THE MATH ON C (C TRAP)</t>
  </si>
  <si>
    <t>DID NOT FULLY UNDERSTAND THE LANGUAGE IN THE Question</t>
  </si>
  <si>
    <t>ratio</t>
  </si>
  <si>
    <t>DID NOT WRITE DOWN GIVEN FULLY</t>
  </si>
  <si>
    <t>exponents</t>
  </si>
  <si>
    <t>DID NOT THINK THRU IT FULLY &amp; TC</t>
  </si>
  <si>
    <t>IF I DON'T TEST CASES &amp; CHECK - 9/10 - MARK IT WRONG</t>
  </si>
  <si>
    <t>DID NOT SIMPLIFY GIVEN</t>
  </si>
  <si>
    <t>SECOND GUESSED MY SELF!!!!!!! -&gt; DUDE LOOK UP</t>
  </si>
  <si>
    <t>digits</t>
  </si>
  <si>
    <t>DID NOT STOP TO THINK BEFORE SUBMITTING ANSWER --&gt; had I paused to consider the answer, I would have seen that x could've been + or - in B, and moved to C or E</t>
  </si>
  <si>
    <t>sqrt(x^2) = ABS (X)   (((only positive roots!!)</t>
  </si>
  <si>
    <t>YOU CAN ADD INEQUALITIES WITH SIGNS IN SAME DIRECTION &amp; SUBTRACT INEQUALITIES WITH SIGNS IN OPPOSITE DIRECTIONS</t>
  </si>
  <si>
    <t>If k is a common multiple of 75, 98, and 140, which of the : Problem Solving (PS) (gmatclub.com)</t>
  </si>
  <si>
    <t>Mark bought a set of 6 flower pots of different sizes at a : Problem Solving (PS) (gmatclub.com)</t>
  </si>
  <si>
    <t>What is the sum of all 3 digit positive integers that can be formed us : Problem Solving (PS) (gmatclub.com)</t>
  </si>
  <si>
    <t>Jack is now 14 years older than Bill. If in 10 years Jack : Problem Solving (PS) (gmatclub.com)</t>
  </si>
  <si>
    <t>The average distance between the Sun and a certain planet is approxima : Problem Solving (PS) (gmatclub.com)</t>
  </si>
  <si>
    <t>Rates for having a manuscript typed at a certain typing : Problem Solving (PS) (gmatclub.com)</t>
  </si>
  <si>
    <t>Equal amounts of water were poured into two empty jars of different ca : Problem Solving (PS) (gmatclub.com)</t>
  </si>
  <si>
    <t>For what values of k will the pair of equations 3x + 4y = 12 and kx + : Problem Solving (PS) (gmatclub.com)</t>
  </si>
  <si>
    <t>At a picnic there were 3 times as many adults as children : Problem Solving (PS) (gmatclub.com)</t>
  </si>
  <si>
    <t>The vertices of a rectangle in the standard (x,y) coordinate place are : Problem Solving (PS) (gmatclub.com)</t>
  </si>
  <si>
    <t>A cubical block of metal weighs 6 pounds. How much will another cube : Problem Solving (PS) (gmatclub.com)</t>
  </si>
  <si>
    <t>A number when divided by 36 leaves a reminder of 23. Which o : Problem Solving (PS) (gmatclub.com)</t>
  </si>
  <si>
    <t>A ladder 25 feet long is leaning against a wall that is perpendicular : Problem Solving (PS) (gmatclub.com)</t>
  </si>
  <si>
    <t>An empty pool being filled with water at a constant rate takes 8 hours : Problem Solving (PS) (gmatclub.com)</t>
  </si>
  <si>
    <t>The probability that a family with 6 children has exactly : Problem Solving (PS) (gmatclub.com)</t>
  </si>
  <si>
    <t>If the LCM of A and B is 72 and their HCF is 6, what is the : Problem Solving (PS) (gmatclub.com)</t>
  </si>
  <si>
    <t>If a/b = 1/3, b/c = 2, c/d = 1/2, d/e = 3 and e/f = 1/4, the : Problem Solving (PS) (gmatclub.com)</t>
  </si>
  <si>
    <t>The number of stamps that Kaye and Alberto had were in the : Problem Solving (PS) (gmatclub.com)</t>
  </si>
  <si>
    <t>Pumps A, B, and C operate at their respective constant rates. Pumps A : Problem Solving (PS) (gmatclub.com)</t>
  </si>
  <si>
    <t>If p is the product of the integers from 1 to 30, inclusive, what is : Problem Solving (PS) (gmatclub.com)</t>
  </si>
  <si>
    <r>
      <t xml:space="preserve">SUM OF ALL NUMBERS FORMED BY GIVEN DIGITS </t>
    </r>
    <r>
      <rPr>
        <b/>
        <sz val="11"/>
        <color theme="1"/>
        <rFont val="Calibri"/>
        <family val="2"/>
        <scheme val="minor"/>
      </rPr>
      <t xml:space="preserve">(NO REPEATS) </t>
    </r>
    <r>
      <rPr>
        <sz val="11"/>
        <color theme="1"/>
        <rFont val="Calibri"/>
        <family val="2"/>
        <scheme val="minor"/>
      </rPr>
      <t xml:space="preserve">= (n-1)! * (SUM DIGITS) * (1...(n-times)
 </t>
    </r>
    <r>
      <rPr>
        <b/>
        <sz val="11"/>
        <color theme="1"/>
        <rFont val="Calibri"/>
        <family val="2"/>
        <scheme val="minor"/>
      </rPr>
      <t>WITH REPEATS</t>
    </r>
    <r>
      <rPr>
        <sz val="11"/>
        <color theme="1"/>
        <rFont val="Calibri"/>
        <family val="2"/>
        <scheme val="minor"/>
      </rPr>
      <t xml:space="preserve"> = n^(n-1)! * (SUM DIGITS) * (1...(n-times)</t>
    </r>
  </si>
  <si>
    <t>DID NOT APPROXIMATE - LIKE Q ASKED FOR</t>
  </si>
  <si>
    <t>MIN TAUGHT ME HOW TO CHECK FOR UNIQUE SOLUTIONS!!</t>
  </si>
  <si>
    <t>INCORRECTLY COPIED #s DOWN!</t>
  </si>
  <si>
    <t>triangles</t>
  </si>
  <si>
    <t>DID YOU PAUSE</t>
  </si>
  <si>
    <t>AFTER MATH</t>
  </si>
  <si>
    <t>AND CONFI ANSWERING?</t>
  </si>
  <si>
    <t xml:space="preserve">SLOW DOWN </t>
  </si>
  <si>
    <t>Did not solve for the DIFFERENT COMBINATIONS IN WHICH THIS COULD HAPPEN (solved for a specific event)(</t>
  </si>
  <si>
    <t>DID NOT USE SMART #s</t>
  </si>
  <si>
    <t>https://gmatclub.com/forum/at-springfield-high-three-fourths-of-the-male-students-and-126162.html</t>
  </si>
  <si>
    <t>https://gmatclub.com/forum/the-cost-of-4-pens-is-equal-to-the-cost-of-6-pencils-the-cost-of-a-cd-270096.html</t>
  </si>
  <si>
    <t>https://gmatclub.com/forum/if-x-y-and-k-are-positive-and-x-is-less-than-y-then-x-k-y-k-294394.html</t>
  </si>
  <si>
    <t>https://gmatclub.com/forum/for-how-many-integer-values-of-x-is-x-8-5-x-x-231930.html</t>
  </si>
  <si>
    <t>https://gmatclub.com/forum/if-25-x-2-5x-10-100-then-what-is-the-sum-of-all-the-possible-values-217821.html</t>
  </si>
  <si>
    <t>https://gmatclub.com/forum/company-abc-consists-of-managers-analysts-and-trainees-335374.html</t>
  </si>
  <si>
    <t>https://gmatclub.com/forum/if-a-b-5-b-c-4-and-c-d-6-then-ab-cd-ac-bd-is-373890.html</t>
  </si>
  <si>
    <t>https://gmatclub.com/forum/if-3-x-10-which-of-the-following-must-be-true-248146.html</t>
  </si>
  <si>
    <t>https://gmatclub.com/forum/jack-s-cash-savings-is-40-of-his-income-and-his-expenditure-is-20-of-372622.html</t>
  </si>
  <si>
    <t>https://gmatclub.com/forum/a-total-of-s-oranges-are-to-be-packaged-in-boxes-that-will-hold-r-oran-220279.html</t>
  </si>
  <si>
    <t>https://gmatclub.com/forum/what-is-the-greatest-positive-integer-x-such-that-9-6x-is-a-factor-318934.html</t>
  </si>
  <si>
    <t>https://gmatclub.com/forum/if-xy-yz-zx-1-2-3-then-x-yz-y-zx-101968.html</t>
  </si>
  <si>
    <t>https://gmatclub.com/forum/set-a-contains-all-of-the-integers-from-100-to-200-inclusive-set-b-248138.html</t>
  </si>
  <si>
    <t>https://gmatclub.com/forum/if-a-b-c-then-all-of-the-following-could-be-true-except-b-c-a-286415.html</t>
  </si>
  <si>
    <t>https://gmatclub.com/forum/in-the-correctly-worked-addition-problem-shown-where-the-54154.html</t>
  </si>
  <si>
    <t>https://gmatclub.com/forum/if-a-b-c-d-e-and-f-are-integers-and-ab-cdef-0-then-what-is-195394.html</t>
  </si>
  <si>
    <t>https://gmatclub.com/forum/if-2-2-x-5-what-is-the-sum-of-all-the-possible-values-for-x-372770.html</t>
  </si>
  <si>
    <t>https://gmatclub.com/forum/the-ratio-of-p-to-q-to-r-is-2-7-11-and-r-is-6-greater-than-the-sum-of-372939.html</t>
  </si>
  <si>
    <t>https://gmatclub.com/forum/which-of-the-following-fractions-has-the-greatest-value-160537.html</t>
  </si>
  <si>
    <t>https://gmatclub.com/forum/sarah-receives-10z-coins-in-addition-to-what-she-already-had-she-now-272410.html</t>
  </si>
  <si>
    <t>https://gmatclub.com/forum/how-many-integer-values-of-p-are-there-such-that-p-372914.html</t>
  </si>
  <si>
    <t>https://gmatclub.com/forum/if-p-p-p-which-of-the-following-could-be-the-value-s-of-p-127930.html</t>
  </si>
  <si>
    <t>https://gmatclub.com/forum/if-2p-q-1-and-p-4-3q-which-of-the-following-must-be-true-372948.html</t>
  </si>
  <si>
    <t>The integers r and s are distinct, r ≠ 0, and s ≠ 0. If r^2s^2 = -rs, : Problem Solving (PS) (gmatclub.com)</t>
  </si>
  <si>
    <t>x600-700</t>
  </si>
  <si>
    <t>COMBINED RATE = 1/A + 1/B</t>
  </si>
  <si>
    <t>SIMPLIFIED BEFORE TAKING INTO ACCOUNT THAT THE WHOLE XPRESSION WOULD BE + in 1 and - in the other</t>
  </si>
  <si>
    <t>n</t>
  </si>
  <si>
    <t>TOO FAST - didn't think it through and fell for the easy trap!</t>
  </si>
  <si>
    <t xml:space="preserve">incorrectyl applied the inequality rule so that I had 2 positive outcomes isntead of  a+ and a - </t>
  </si>
  <si>
    <t>https://gmatclub.com/forum/if-each-child-in-a-group-of-children-received-either-one-or-two-pieces-375608.html</t>
  </si>
  <si>
    <t>https://gmatclub.com/forum/is-x-1-x-3-0-1-1-x-1-2-x-109078.html</t>
  </si>
  <si>
    <t>https://gmatclub.com/forum/what-is-the-average-arithmetic-mean-of-eleven-consecutive-93188.html</t>
  </si>
  <si>
    <t>https://gmatclub.com/forum/during-an-experiment-some-water-was-removed-from-each-of-94166.html</t>
  </si>
  <si>
    <t>https://gmatclub.com/forum/what-is-the-tens-digit-of-the-positive-integer-r-101570.html</t>
  </si>
  <si>
    <t>https://gmatclub.com/forum/what-is-the-hundredths-digit-of-the-decimal-z-126671.html</t>
  </si>
  <si>
    <t>https://gmatclub.com/forum/a-certain-circle-in-the-xy-plane-has-its-center-at-the-origin-if-p-is-217765.html</t>
  </si>
  <si>
    <t>https://gmatclub.com/forum/what-is-the-greatest-common-divisor-of-positive-integers-m-and-n-79412.html</t>
  </si>
  <si>
    <t>https://gmatclub.com/forum/on-a-trolley-ride-around-an-amusement-park-a-child-traveler-161594.html</t>
  </si>
  <si>
    <t>https://gmatclub.com/forum/the-sequence-a1-a2-a3-an-of-n-integers-is-such-that-ak-k-if-51526.html</t>
  </si>
  <si>
    <t>https://gmatclub.com/forum/malik-s-recipe-for-4-servings-of-a-certain-dish-requires-71587.html</t>
  </si>
  <si>
    <t>https://gmatclub.com/forum/if-the-rents-for-both-doug-s-and-magda-s-apartments-were-increased-wh-375609.html</t>
  </si>
  <si>
    <t>https://gmatclub.com/forum/if-x-2-y-2-29-what-is-the-value-of-x-y-2-1-xy-10-2-x-105468.html</t>
  </si>
  <si>
    <t>https://gmatclub.com/forum/abc-with-a-trainagle-with-three-sides-abc-and-one-of-the-50700.html</t>
  </si>
  <si>
    <t>https://gmatclub.com/forum/how-many-hours-did-it-take-helen-to-drive-from-her-house-to-her-parent-91891.html</t>
  </si>
  <si>
    <t>https://gmatclub.com/forum/what-is-the-area-of-rectangular-region-r-166186.html</t>
  </si>
  <si>
    <t>https://gmatclub.com/forum/if-x-2t-and-y-t-3-what-is-the-value-of-x-2-y-207645.html</t>
  </si>
  <si>
    <t>https://gmatclub.com/forum/what-is-the-distance-between-a-and-b-on-the-number-line-129980.html</t>
  </si>
  <si>
    <t>https://gmatclub.com/forum/a-total-of-20-amounts-are-entered-on-a-spreadsheet-that-has-128454.html</t>
  </si>
  <si>
    <t>https://gmatclub.com/forum/what-is-the-remainder-when-the-positive-integer-n-is-divided-by-the-po-96366.html</t>
  </si>
  <si>
    <t>https://gmatclub.com/forum/henry-purchased-three-items-during-a-sale-he-received-a-20-discount-194280.html</t>
  </si>
  <si>
    <t>https://gmatclub.com/forum/a-certain-plumber-charges-92-for-each-job-completed-in-4-hours-or-243451.html</t>
  </si>
  <si>
    <t>https://gmatclub.com/forum/if-a-circle-is-inscribed-in-an-equilateral-triangle-what-is-the-area-214039.html</t>
  </si>
  <si>
    <t>https://gmatclub.com/forum/in-the-xy-plane-does-the-line-l-intersect-the-graph-of-y-132878.html</t>
  </si>
  <si>
    <t>https://gmatclub.com/forum/is-xy-6-1-x-3-and-y-2-2-1-2-x-2-3-and-y-85712.html</t>
  </si>
  <si>
    <t>https://gmatclub.com/forum/material-a-costs-3-per-kilogram-and-material-b-costs-82349.html</t>
  </si>
  <si>
    <t xml:space="preserve">had difficulty breaking down the equations,
thinking through the different combinations of + / - of P&amp;Q --&gt; I CONSIDERED </t>
  </si>
  <si>
    <t>IF THE INEQUALITY SIGNS ARE FACING THE SAME WAY = ADD, IF OPPOSITE = SUBTRACT</t>
  </si>
  <si>
    <t xml:space="preserve">N </t>
  </si>
  <si>
    <t>DID NOT WORK OUT FULLY - GO WITH FUCKING C</t>
  </si>
  <si>
    <t xml:space="preserve">TEST </t>
  </si>
  <si>
    <t xml:space="preserve">CASES </t>
  </si>
  <si>
    <t>FULLY??</t>
  </si>
  <si>
    <t>did not fully test cases (the extreme negative side, only looked at one part of the potential values of x. Had I looked at the otherside, I could have easily said (could have been yes and no  = insuff)</t>
  </si>
  <si>
    <t>WAYYYY OVER THOUGHT THIS ONE</t>
  </si>
  <si>
    <t>Easily could have had it finished in 1 minute</t>
  </si>
  <si>
    <t xml:space="preserve">C </t>
  </si>
  <si>
    <t>IF YOU HAVE A SQUARE - THAT MEANS A + and - VERSION</t>
  </si>
  <si>
    <t>A SQUARED NUMBER HAS + And - ROOTS / A SQRT # IS ONLY THE + ROOT</t>
  </si>
  <si>
    <t xml:space="preserve">thoughtt aht be ause I knew it was an equal later </t>
  </si>
  <si>
    <t>IF BETWEEN C &amp; E = CHOOSE C</t>
  </si>
  <si>
    <t>DID NOT CHOOSE C</t>
  </si>
  <si>
    <t>https://gmatclub.com/forum/a-jar-full-of-whisky-contains-40-alcohol-a-part-of-this-whisky-is-re-214581.html</t>
  </si>
  <si>
    <t>https://gmatclub.com/forum/in-a-marketing-survey-60-people-were-asked-to-rank-three-flavors-of-i-217065.html</t>
  </si>
  <si>
    <t>https://gmatclub.com/forum/if-x-is-to-be-chosen-at-random-from-the-set-1-2-3-4-and-y-is-to-167089.html</t>
  </si>
  <si>
    <t>https://gmatclub.com/forum/if-x-and-y-are-positive-integers-which-of-the-following-74924.html</t>
  </si>
  <si>
    <t>https://gmatclub.com/forum/in-how-many-ways-can-5-apples-identical-be-distributed-among-4-child-206279.html</t>
  </si>
  <si>
    <t>https://gmatclub.com/forum/the-perimeter-of-square-s-is-40-square-t-is-inscribed-in-square-s-167252.html</t>
  </si>
  <si>
    <t>https://gmatclub.com/forum/if-d-1-2-3-5-7-is-expressed-as-a-terminating-decimal-how-many-nonze-144440.html</t>
  </si>
  <si>
    <t>https://gmatclub.com/forum/a-certain-fruit-stand-sold-apples-for-0-70-each-and-bananas-for-101966.html</t>
  </si>
  <si>
    <t>https://gmatclub.com/forum/if-10-2-5-2-is-divisible-by-10-n-what-is-the-greatest-106060.html</t>
  </si>
  <si>
    <t>https://gmatclub.com/forum/if-n-is-a-positive-integer-then-2-n-2-2-n-2-is-equal-to-215719.html</t>
  </si>
  <si>
    <t>https://gmatclub.com/forum/if-x-x-2-which-of-the-following-must-be-true-99506.html</t>
  </si>
  <si>
    <t>https://gmatclub.com/forum/in-the-circle-above-pq-is-parallel-to-diameter-or-and-or-has-length-93977.html</t>
  </si>
  <si>
    <t>https://gmatclub.com/forum/a-4-letter-code-word-consists-of-letters-a-b-and-c-if-the-59065.html</t>
  </si>
  <si>
    <t>https://gmatclub.com/forum/in-a-certain-region-the-number-of-children-who-have-been-34829.html</t>
  </si>
  <si>
    <t>https://gmatclub.com/forum/in-the-rectangular-coordinate-system-points-4-0-and-86703.html</t>
  </si>
  <si>
    <t>https://gmatclub.com/forum/if-be-cd-and-bc-ab-3-ae-4-and-cd-10-what-is-the-area-of-127060.html</t>
  </si>
  <si>
    <t>https://gmatclub.com/forum/a-family-consisting-of-one-mother-one-father-two-daughters-131430.html</t>
  </si>
  <si>
    <t>https://gmatclub.com/forum/what-is-the-minimum-value-of-the-function-y-x-2-4x-126302.html</t>
  </si>
  <si>
    <t>https://gmatclub.com/forum/if-s-is-the-sum-of-the-reciprocals-of-the-consecutive-integers-from-24847.html</t>
  </si>
  <si>
    <t>https://gmatclub.com/forum/stores-x-y-and-z-each-sell-a-certain-item-that-has-a-given-161578.html</t>
  </si>
  <si>
    <t>https://gmatclub.com/forum/of-the-three-digit-positive-integers-whose-three-digits-are-all-differ-217298.html</t>
  </si>
  <si>
    <t>https://gmatclub.com/forum/twenty-four-men-can-complete-a-work-in-sixteen-days-thirty-two-women-c-236152.html</t>
  </si>
  <si>
    <t>https://gmatclub.com/forum/in-country-c-the-unemployment-rate-among-construction-worke-143984.html</t>
  </si>
  <si>
    <t>https://gmatclub.com/forum/each-of-the-digits-7-5-8-9-and-4-is-used-only-one-to-form-160732.html</t>
  </si>
  <si>
    <t>https://gmatclub.com/forum/yesterday-s-closing-prices-of-2-420-different-stocks-listed-138933.html</t>
  </si>
  <si>
    <t>https://gmatclub.com/forum/if-3-x-100-for-how-many-values-of-x-is-x-3-the-square-144069.html</t>
  </si>
  <si>
    <t>https://gmatclub.com/forum/a-wall-clock-gains-2-mins-in-12-hrs-while-a-table-clock-100146.html</t>
  </si>
  <si>
    <t>https://gmatclub.com/forum/a-vending-machine-is-designed-to-dispense-8-ounces-of-coffee-93351.html</t>
  </si>
  <si>
    <t>https://gmatclub.com/forum/the-number-line-shown-contains-three-points-r-s-and-t-whose-coordin-113036.html</t>
  </si>
  <si>
    <t>https://gmatclub.com/forum/the-average-arithmetic-mean-of-the-5-positive-integers-107059.html</t>
  </si>
  <si>
    <t>https://gmatclub.com/forum/in-the-figure-above-triangle-abc-is-equilateral-and-point-p-is-143496.html</t>
  </si>
  <si>
    <t>https://gmatclub.com/forum/which-of-the-following-represents-the-complete-range-of-x-108884.html</t>
  </si>
  <si>
    <t>https://gmatclub.com/forum/in-how-many-different-ways-can-the-letters-a-a-b-91460.html</t>
  </si>
  <si>
    <t>https://gmatclub.com/forum/in-a-question-paper-there-are-4-multiple-choice-questions-140925.html</t>
  </si>
  <si>
    <t>https://gmatclub.com/forum/if-t-1-2-9-5-3-is-expressed-as-a-terminating-decimal-ho-129447.html</t>
  </si>
  <si>
    <t>https://gmatclub.com/forum/which-of-the-following-inequalities-has-a-solution-set-that-when-107271.html</t>
  </si>
  <si>
    <t>https://gmatclub.com/forum/the-shaded-region-in-the-figure-above-represents-a-rectangular-frame-135095.html</t>
  </si>
  <si>
    <t>NUMBER OF WAYS TO CHOOSE n OBJECTS IN R GROUPS (ANY # OF OBJECTS PER GROUP) = [N+R-1] COMB [R-1]</t>
  </si>
  <si>
    <t>Inscribed Squares (on the inside of another Sqr) = the vertices of the inscribed square is on the sides of the other square. You can use PYTHAG theorem to find what the hypotenuse would be for this square</t>
  </si>
  <si>
    <t>only looked at one possibility isstead of thinking about move the circle up and down</t>
  </si>
  <si>
    <t>took the trap answer bait</t>
  </si>
  <si>
    <t>AREA OF SIMILAR TRIANGLE RULES</t>
  </si>
  <si>
    <t>roperty of similar triangles: ratio of corresponding sides are the same: ABAC=BECDABAC=BECD --&gt; 36=BE1036=BE10 --&gt; BE=5BE=5 and AD=2AE=8AD=2AE=8.</t>
  </si>
  <si>
    <t>Simplifying using (the areas as the same figure (1 keep it simple - don't need to work out all the math!!!! - keep it easy). Next --&gt;then use the given ratio + algebra to solve!!</t>
  </si>
  <si>
    <t>FOR TERMINATING DECIMALS --&gt; SOLVE THE BOTTOM, THEN DETERMINE HOME MANY ZEROS on a multiple of 10 above and below</t>
  </si>
  <si>
    <t># of choices (no restrictions) = N! / (repeats a!) x (repeats b!)….x(repeats n!)
then half of those will have D to left of C and vise versa</t>
  </si>
  <si>
    <t>discount</t>
  </si>
  <si>
    <t>math was incorrect</t>
  </si>
  <si>
    <t>http://gmatclub.com/forum/how-many-posi ... 00898.html</t>
  </si>
  <si>
    <t>http://gmatclub.com/forum/a-5-digit-cod ... 32263.html</t>
  </si>
  <si>
    <t>http://gmatclub.com/forum/a-4-letter-co ... 59065.html</t>
  </si>
  <si>
    <t>http://gmatclub.com/forum/of-the-three- ... 28853.html</t>
  </si>
  <si>
    <t>http://gmatclub.com/forum/of-the-three- ... 27390.html</t>
  </si>
  <si>
    <t>http://gmatclub.com/forum/how-many-3-di ... 26616.html</t>
  </si>
  <si>
    <t>http://gmatclub.com/forum/how-many-odd- ... 94655.html</t>
  </si>
  <si>
    <t>break it down to smaller chunks!!</t>
  </si>
  <si>
    <t>xxx</t>
  </si>
  <si>
    <t>rushed and WITHOUT WORKING OUT C OR E --&gt; CHOSE C (THAT’S THE PROBLEM AGAIN ---&gt; the #2 comment, LOL!!!)</t>
  </si>
  <si>
    <t>Problem was that I pulled the 5(K -1) out of the wrong side --&gt; I should have just moved the furst term on the RH side to the left</t>
  </si>
  <si>
    <t>can multiple sides of equations together and work them out (incase of c and im solving for a combo)</t>
  </si>
  <si>
    <t>need to simply the given better to get down to a point where I can go 1) - CLEARLY NO or YES</t>
  </si>
  <si>
    <t>algebraic difficulties lead me to take an educated guess that 2 was also suff</t>
  </si>
  <si>
    <t>DID NOT write out question algebraicly and break down what is given and set up variables (would have been very helpful  to see that)</t>
  </si>
  <si>
    <t>needed to TEST CASES BETTER AND REMEMBER THE MULTPIPLES RULES!!!!!</t>
  </si>
  <si>
    <t/>
  </si>
  <si>
    <t>T/C</t>
  </si>
  <si>
    <t>in the case of C --&gt; MULTIPLED BOTH SIDES And found trhe remainder!!!</t>
  </si>
  <si>
    <t>xx</t>
  </si>
  <si>
    <t>set up equations and used diagram</t>
  </si>
  <si>
    <t>If r and s are the roots of the equation x^2 + bx + c = 0 : Data Sufficiency (DS) (gmatclub.com)</t>
  </si>
  <si>
    <t>Are at least 10 percent of the people in Country X who are 65 years : Data Sufficiency (DS) (gmatclub.com)</t>
  </si>
  <si>
    <t>Is x &gt; y ? (1) x^(1/2) &gt; y (2) x^3 &gt; y : Data Sufficiency (DS) (gmatclub.com)</t>
  </si>
  <si>
    <t>Inequality and absolute value questions from my collection : Data Sufficiency (DS) (gmatclub.com)</t>
  </si>
  <si>
    <t>MULTIPLE Q SET</t>
  </si>
  <si>
    <t>Is m + z &gt; 0 (1) m - 3z &gt; 0 (2) 4z - m &gt; 0 : Data Sufficiency (DS) (gmatclub.com)</t>
  </si>
  <si>
    <t>If x = u^2 - v^2, y = 2uv and z = u^2 + v^2, and if x = 11, : Data Sufficiency (DS) (gmatclub.com)</t>
  </si>
  <si>
    <t>What is the value of y? : Data Sufficiency (DS) (gmatclub.com)</t>
  </si>
  <si>
    <t>If x, y and z are integers and xy + z is an odd integer, is x an even : Data Sufficiency (DS) (gmatclub.com)</t>
  </si>
  <si>
    <t>If x is an integer, what is the value of x? (1) x^2 - 4x + 3 : Data Sufficiency (DS) (gmatclub.com)</t>
  </si>
  <si>
    <t>If x and y are positive integers such that x = 8y + 12, what is the : Data Sufficiency (DS) (gmatclub.com)</t>
  </si>
  <si>
    <t>In the xy-plane, region R consists of all the points (x, y) : Data Sufficiency (DS) (gmatclub.com)</t>
  </si>
  <si>
    <t>If x and y are integers greater than 1, is x a multiple of y? : Data Sufficiency (DS) (gmatclub.com)</t>
  </si>
  <si>
    <t>Does the integer k have a factor p such that 1 &lt; p &lt; k ? : Data Sufficiency (DS) (gmatclub.com)</t>
  </si>
  <si>
    <t>Joanna bought only $0.15 stamps and $0.29 stamps. How many $0.15 stamp : Data Sufficiency (DS) (gmatclub.com)</t>
  </si>
  <si>
    <t>Is x &gt; 0? (1) |x + 3| = 4x – 3 (2) |x – 3| = |2x – 3| : Data Sufficiency (DS) (gmatclub.com)</t>
  </si>
  <si>
    <t>If x and y are integers, is x &gt; y? : Data Sufficiency (DS) (gmatclub.com)</t>
  </si>
  <si>
    <t>If x is an integer, what is the value of x? : Data Sufficiency (DS) (gmatclub.com)</t>
  </si>
  <si>
    <t>If b and c are constants for which the quadratic equation x^2+bx+c=0 : Data Sufficiency (DS) (gmatclub.com)</t>
  </si>
  <si>
    <t>If n is an integer between 10 and 99, is n &lt; 80? : Data Sufficiency (DS) (gmatclub.com)</t>
  </si>
  <si>
    <t>R = 1 + 2xy + x^2y^2, what is the value of xy? : Data Sufficiency (DS) (gmatclub.com)</t>
  </si>
  <si>
    <t>Is x &gt; y? (1) x = y + 2 (2) x/2 = y - 1 : Data Sufficiency (DS) (gmatclub.com)</t>
  </si>
  <si>
    <t>[y] denotes the greatest integer less than or equal to y. Is d &lt; 1? : Data Sufficiency (DS) (gmatclub.com)</t>
  </si>
  <si>
    <t>What is the total number of coins that Bert and Claire have? : Data Sufficiency (DS) (gmatclub.com)</t>
  </si>
  <si>
    <t>What is the value of (2t + t - x)/(t - x)? : Data Sufficiency (DS) (gmatclub.com)</t>
  </si>
  <si>
    <t>If x and y are greater than 0, is x = 1 ? : Data Sufficiency (DS) (gmatclub.com)</t>
  </si>
  <si>
    <t>If a, b, and c are integers, what is the value of a? : Data Sufficiency (DS) (gmatclub.com)</t>
  </si>
  <si>
    <t>If x and y are positive integers, is the product xy even ? : Data Sufficiency (DS) (gmatclub.com)</t>
  </si>
  <si>
    <t>coordinate plane</t>
  </si>
  <si>
    <t>IF an abs value equation = a positive number (or expression) then BOTH SIDES ARE POSITIVE AND CAN BE SOLVED NORMALLY</t>
  </si>
  <si>
    <r>
      <t xml:space="preserve">VIETE'S THEOREM FOR INEQUALITY ROOTS OF A QUADRATIC : 
</t>
    </r>
    <r>
      <rPr>
        <b/>
        <sz val="20"/>
        <color theme="1"/>
        <rFont val="Calibri"/>
        <family val="2"/>
        <scheme val="minor"/>
      </rPr>
      <t xml:space="preserve">
 x1 + x2 = -B / A and x1 * x2 = C/A</t>
    </r>
  </si>
  <si>
    <t>DID NOT TEST DISTINCT CASES !!!</t>
  </si>
  <si>
    <t>FOR A CIRCLE INSCRIBED IN A TRIANGLE RADIUS OF CIRCLE  = (SIDELENGTH OF TRIANGE) * (3√3/ 6)  (</t>
  </si>
  <si>
    <t>0 IS AN INTEGER</t>
  </si>
  <si>
    <t>number properties</t>
  </si>
  <si>
    <t>https://gmatclub.com/forum/is-4z-6-1-z-7-2-z-317585.html</t>
  </si>
  <si>
    <t>https://gmatclub.com/forum/if-5-y-x-4-is-y-x-328059.html</t>
  </si>
  <si>
    <t>https://gmatclub.com/forum/is-integer-n-217081.html</t>
  </si>
  <si>
    <t>https://gmatclub.com/forum/is-x-y-greater-than-1-1-x-3-2-y-324909.html</t>
  </si>
  <si>
    <t>https://gmatclub.com/forum/if-a-b-and-c-are-integers-is-a-b-c-greater-than-a-b-127145.html</t>
  </si>
  <si>
    <t>https://gmatclub.com/forum/is-p-q-248177.html</t>
  </si>
  <si>
    <t>https://gmatclub.com/forum/is-x-between-0-and-1-1-x-2-is-less-than-x-2-x-3-is-positive-104280.html</t>
  </si>
  <si>
    <t>https://gmatclub.com/forum/if-6-x-7-what-is-the-value-of-x-228422.html</t>
  </si>
  <si>
    <t>https://gmatclub.com/forum/if-x-is-an-integer-is-x-x-2-x-144342.html</t>
  </si>
  <si>
    <t>https://gmatclub.com/forum/what-is-the-value-of-k-1-k-k-4-2-k-k-282862.html</t>
  </si>
  <si>
    <t>https://gmatclub.com/forum/what-is-the-value-of-y-3-1-y-7-y-5-0-2-2y-370026.html</t>
  </si>
  <si>
    <t>https://gmatclub.com/forum/is-x-y-z-1-z-y-2-z-x-370868.html</t>
  </si>
  <si>
    <t>https://gmatclub.com/forum/if-a-b-and-c-are-positive-is-a-b-c-ab-ac-1-a-c-369723.html</t>
  </si>
  <si>
    <t>https://gmatclub.com/forum/if-x-is-an-integer-then-what-is-the-value-of-x-356011.html</t>
  </si>
  <si>
    <t>https://gmatclub.com/forum/is-x-1-y-1-x-y-1-0-x-y-2-xy-268847.html</t>
  </si>
  <si>
    <t>https://gmatclub.com/forum/is-w-less-than-y-232773.html</t>
  </si>
  <si>
    <t>https://gmatclub.com/forum/is-t-3-w-228684.html</t>
  </si>
  <si>
    <t>https://gmatclub.com/forum/what-is-the-value-of-x-1-x-6-3-2-x-368602.html</t>
  </si>
  <si>
    <t>https://gmatclub.com/forum/if-x-is-equal-to-one-of-the-numbers-1-4-3-8-or-2-5-what-is-the-valu-277122.html</t>
  </si>
  <si>
    <t>only did 1 side of the absolute value number</t>
  </si>
  <si>
    <t>https://gmatclub.com/forum/if-5-6-x-x-then-x-has-how-many-possible-values-144909.html</t>
  </si>
  <si>
    <t>https://gmatclub.com/forum/in-gotham-city-revenue-from-tourism-was-20-percent-of-the-city-s-tota-376547.html</t>
  </si>
  <si>
    <t>https://gmatclub.com/forum/in-multiplying-two-positive-integers-a-and-b-ron-reversed-the-digits-376578.html</t>
  </si>
  <si>
    <t>https://gmatclub.com/forum/there-is-a-straight-road-running-just-outside-a-4-km-radius-quarantine-376542.html</t>
  </si>
  <si>
    <t>https://gmatclub.com/forum/sides-of-a-triangle-are-8-10-and-x-for-what-value-of-x-is-the-area-376637.html</t>
  </si>
  <si>
    <t>https://gmatclub.com/forum/sam-is-drawing-a-polygon-after-completing-the-figure-376720.html</t>
  </si>
  <si>
    <t>https://gmatclub.com/forum/the-radius-of-a-sphere-was-increased-by-p-percent-if-the-volume-of-th-376844.html</t>
  </si>
  <si>
    <t>https://gmatclub.com/forum/circle-with-center-o-and-radius-17-cms-has-a-chord-pq-of-length-of-376633.html</t>
  </si>
  <si>
    <t>https://gmatclub.com/forum/if-rst-is-isosceles-rs-9-and-rt-and-st-are-integers-then-which-of-376635.html</t>
  </si>
  <si>
    <t>https://gmatclub.com/forum/if-x-1-x-4-x2-1-x2-226125.html</t>
  </si>
  <si>
    <t>https://gmatclub.com/forum/in-the-figure-shown-two-identical-squares-are-inscribed-in-the-rectan-99925.html</t>
  </si>
  <si>
    <t>https://gmatclub.com/forum/if-the-sides-of-a-square-are-doubled-in-length-the-area-of-the-origin-189374.html</t>
  </si>
  <si>
    <t>https://gmatclub.com/forum/the-cost-c-in-dollars-to-remove-p-percent-of-a-certain-pollutant-fro-207315.html</t>
  </si>
  <si>
    <t>https://gmatclub.com/forum/at-the-end-of-year-x-automobile-installment-credit-accounte-163009.html</t>
  </si>
  <si>
    <t>https://gmatclub.com/forum/if-x-0-and-x-1-and-if-x-is-replaced-by-1-x-everywhere-in-the-144786.html</t>
  </si>
  <si>
    <t>https://gmatclub.com/forum/a-right-circular-cone-is-inscribed-in-a-hemisphere-so-that-the-base-of-135548.html</t>
  </si>
  <si>
    <t>https://gmatclub.com/forum/how-many-integers-n-are-there-such-that-1-5n-139474.html</t>
  </si>
  <si>
    <t>https://gmatclub.com/forum/if-r-376739.html</t>
  </si>
  <si>
    <t>https://gmatclub.com/forum/the-final-exam-of-a-particular-class-makes-up-40-of-the-105651.html</t>
  </si>
  <si>
    <t>https://gmatclub.com/forum/square-pqrs-is-inscribed-in-the-square-abcd-whose-168415.html</t>
  </si>
  <si>
    <t>https://gmatclub.com/forum/what-is-the-radius-of-the-largest-sphere-that-can-fit-inside-a-right-c-206441.html</t>
  </si>
  <si>
    <t>https://gmatclub.com/forum/for-any-2-positive-integers-a-and-b-where-a-b-25-and-a-b-which-376508.html</t>
  </si>
  <si>
    <t>https://gmatclub.com/forum/the-figure-shown-represents-a-solid-pyramid-with-a-square-base-of-leng-373965.html</t>
  </si>
  <si>
    <t>https://gmatclub.com/forum/a-rectangular-floor-of-dimensions-60m-40m-is-to-be-covered-with-two-ty-374610.html</t>
  </si>
  <si>
    <t>https://gmatclub.com/forum/if-x-y-30-and-x-3-y-3-8100-what-s-the-value-of-x-2-y-376546.html</t>
  </si>
  <si>
    <t>https://gmatclub.com/forum/if-a-b-a-b-7-13-then-which-one-of-the-following-pairs-could-376012.html</t>
  </si>
  <si>
    <t>https://gmatclub.com/forum/three-parallel-lines-are-cut-by-two-transversals-as-shown-in-the-given-377013.html</t>
  </si>
  <si>
    <t>https://gmatclub.com/forum/suppose-that-p-2-m-and-q-3-n-which-of-the-following-is-equal-to-376614.html</t>
  </si>
  <si>
    <t>https://gmatclub.com/forum/a-triangle-non-degenerate-has-two-sides-of-lengths-5-and-2-what-val-376473.html</t>
  </si>
  <si>
    <t>https://gmatclub.com/forum/a-b-and-c-are-positive-integers-which-satisfy-the-condition-a-b-c-376979.html</t>
  </si>
  <si>
    <t>https://gmatclub.com/forum/in-a-rectangle-abcd-ab-65-if-ab-bc-cd-100-what-is-the-maxim-374574.html</t>
  </si>
  <si>
    <t>https://gmatclub.com/forum/in-the-figure-the-area-of-quadrilateral-abcd-is-75-what-is-the-area-376470.html</t>
  </si>
  <si>
    <t>https://gmatclub.com/forum/what-is-the-area-of-the-triangle-abc-in-sq-units-if-length-of-the-sid-376415.html</t>
  </si>
  <si>
    <t>https://gmatclub.com/forum/which-of-the-following-numbers-is-not-a-divisor-of-376474.html</t>
  </si>
  <si>
    <t>BUBBLE SIZE</t>
  </si>
  <si>
    <t>x AXIS</t>
  </si>
  <si>
    <t>Y AXIS</t>
  </si>
  <si>
    <t>PCT OF TOTAL QS</t>
  </si>
  <si>
    <t>AVERAGE TIME</t>
  </si>
  <si>
    <t>the error was that I looked at all cases instead of the using the 1) &amp; 2) as a TRUE STATEMENT (that must be satisfied when evaluating the given1!!)</t>
  </si>
  <si>
    <t>the choice literally said " x is 2 more than y,"</t>
  </si>
  <si>
    <t>REMEMBER, THIS IS A TEST OF LOGICAL REASONING</t>
  </si>
  <si>
    <t>NOT MATH ABILITIES!!!!! LOGIC FIRST, THEN USE MATH</t>
  </si>
  <si>
    <t>PRODUCT OF ROOTS = C/A</t>
  </si>
  <si>
    <t>SQUARE ROOT OF A FRACTION = FRACTION + SELF</t>
  </si>
  <si>
    <t>DID NOT check math - math a simple math error, leading to mistkae</t>
  </si>
  <si>
    <t>INCORRECTLY APPLIED 1.5X INSTEAD OF 2.5X</t>
  </si>
  <si>
    <t># OF DIAGNOLS OF POLYGON = N(N-3)/2</t>
  </si>
  <si>
    <t>X600-700</t>
  </si>
  <si>
    <t>If (a – b)(a + b) = 7*13, then which one of the following pairs could : Problem Solving (PS) (gmatclub.com)</t>
  </si>
  <si>
    <t>DID NOT FOLLOW RULES OF THE QUESTION - SWITCHED A AND B AROUND</t>
  </si>
  <si>
    <r>
      <rPr>
        <b/>
        <sz val="11"/>
        <color theme="1"/>
        <rFont val="Calibri"/>
        <family val="2"/>
        <scheme val="minor"/>
      </rPr>
      <t xml:space="preserve">SLANT HEIGHT </t>
    </r>
    <r>
      <rPr>
        <sz val="11"/>
        <color theme="1"/>
        <rFont val="Calibri"/>
        <family val="2"/>
        <scheme val="minor"/>
      </rPr>
      <t>= THE HEIGHT OF THE FACES OF THE PYRAMID (HOT HEIGHT OF PYRAMID ITSELF
TO CREATE SLANT HEIGHT OF PYRAMID (TAKE A TRIANGE FROM A CORNER AND USE THE HEIGHT OY PYRAMID ITSELF TO CALULATE THE HYPTONEUS (SLANT HEIGHT)</t>
    </r>
  </si>
  <si>
    <t>unknown side of triangle &gt; (longer - shorter) but &lt; than (longer+shorter)</t>
  </si>
  <si>
    <t>CHECK MATH</t>
  </si>
  <si>
    <t>missed the 3 numbers above because I used the first set (which was 1 digit short)</t>
  </si>
  <si>
    <t>The function f is defined by f(x)=2^x-3. If f(x)=31, then the value of : Problem Solving (PS) (gmatclub.com)</t>
  </si>
  <si>
    <t>John needs to mix a solution in the following ratio: 1 part : Problem Solving (PS) (gmatclub.com)</t>
  </si>
  <si>
    <t>In May Mrs Lee's earnings were 60 percent of the Lee family' : Problem Solving (PS) (gmatclub.com)</t>
  </si>
  <si>
    <t>If the average of 993, 994, 996, 997, 998, 1001, 1001, 1002, : Problem Solving (PS) (gmatclub.com)</t>
  </si>
  <si>
    <t>Mark bought shares for a total value of $1000. Next day, the price of : Problem Solving (PS) (gmatclub.com)</t>
  </si>
  <si>
    <t>An airline passenger is planning a trip that involves three : Problem Solving (PS) (gmatclub.com)</t>
  </si>
  <si>
    <t>A laboratory is testing a new steroid on mice. : Problem Solving (PS) (gmatclub.com)</t>
  </si>
  <si>
    <t>The maximum height reached by an object thrown directly upward is dire : Problem Solving (PS) (gmatclub.com)</t>
  </si>
  <si>
    <t>Let p = the product of all the odd integers between 500 and : Problem Solving (PS) (gmatclub.com)</t>
  </si>
  <si>
    <t>Last year a state senate consisting of only Republican and Democrat me : Problem Solving (PS) (gmatclub.com)</t>
  </si>
  <si>
    <t>If the number n of calculators sold per week varies with the price p : Problem Solving (PS) (gmatclub.com)</t>
  </si>
  <si>
    <t>If x and y are integers and 72^x∗54^y=96, what is the value of x−y? : Problem Solving (PS) (gmatclub.com)</t>
  </si>
  <si>
    <t>wayyy over thought it</t>
  </si>
  <si>
    <t>The price of a bag of peanuts is $5.50. The price of 3 bags of peanuts : Problem Solving (PS) (gmatclub.com)</t>
  </si>
  <si>
    <t>The equation (M + 6)/36 = (p – 7)/21 relates two temperature : Problem Solving (PS) (gmatclub.com)</t>
  </si>
  <si>
    <t>The JKL Company cut wages by 37.5% for all employees. Previously, wage : Problem Solving (PS) (gmatclub.com)</t>
  </si>
  <si>
    <t>In traveling from a dormitory to a certain city, a student went 1/5 of : Problem Solving (PS) (gmatclub.com)</t>
  </si>
  <si>
    <t>If x + y = 2 and x^2 + y^2 = 2, what is the value of xy ? : Problem Solving (PS) (gmatclub.com)</t>
  </si>
  <si>
    <t>Carrie has $25 less than fifteen times the amount of money that Bill h : Problem Solving (PS) (gmatclub.com)</t>
  </si>
  <si>
    <t>A circular rim 28 inches in diameter rotates the same number : Problem Solving (PS) (gmatclub.com)</t>
  </si>
  <si>
    <t>A necklace is made by stringing N individual beads together : Problem Solving (PS) (gmatclub.com)</t>
  </si>
  <si>
    <t>If 3 and 8 are the lengths of two sides of a triangular region, which : Problem Solving (PS) (gmatclub.com)</t>
  </si>
  <si>
    <t>Mary persuaded n friends to donate $500 each to her election : Data Sufficiency (DS) (gmatclub.com)</t>
  </si>
  <si>
    <t>In June 1989, what was the ratio of the number of sales : Data Sufficiency (DS) (gmatclub.com)</t>
  </si>
  <si>
    <t>Is x between 0 and 1? (1) x is between -1/2 and 3/2 (2) 3/4 is 1/4 : Data Sufficiency (DS) (gmatclub.com)</t>
  </si>
  <si>
    <t>A certain musical scale has has 13 notes, each having a different freq : Problem Solving (PS) (gmatclub.com)</t>
  </si>
  <si>
    <t>Which of the following is the product of two integers whose : Problem Solving (PS) (gmatclub.com)</t>
  </si>
  <si>
    <t>A certain list consists of 3 different numbers. Does the median of the : Data Sufficiency (DS) (gmatclub.com)</t>
  </si>
  <si>
    <t>What is the ratio of the average (arithmetic mean) height of : Data Sufficiency (DS) (gmatclub.com)</t>
  </si>
  <si>
    <t>did not multiply circ by circum</t>
  </si>
  <si>
    <t>ps</t>
  </si>
  <si>
    <t>I COULD HAVE HAD THIS ONE --&gt; WE NEEDED N -&gt; NOT THE $$$, MAKE SURE ANSWERING RIHGT Q</t>
  </si>
  <si>
    <t>couldn't figure out A, so said it was wrong</t>
  </si>
  <si>
    <t>dumb ass mistake on the weighted avg</t>
  </si>
  <si>
    <t>In the figure above, what is the perimeter of rectangle ABPQ : Data Sufficiency (DS) (gmatclub.com)</t>
  </si>
  <si>
    <t>If positive integer x is a multiple of 6 and positive integer y is a : Data Sufficiency (DS) (gmatclub.com)</t>
  </si>
  <si>
    <t>From 1984 to 1987, the value of foreign goods consumed annually in the : Data Sufficiency (DS) (gmatclub.com)</t>
  </si>
  <si>
    <t>Stations X and Y are connected by two separate, straight, parallel : Data Sufficiency (DS) (gmatclub.com)</t>
  </si>
  <si>
    <t>Yesterday, Nan parked her car at a certain parking garage : Data Sufficiency (DS) (gmatclub.com)</t>
  </si>
  <si>
    <t>Is it true that a &gt; b? (1) 2a &gt; 2b (2) a + c &gt; b + c : Data Sufficiency (DS) (gmatclub.com)</t>
  </si>
  <si>
    <t>If the area of triangular region RST is 25, what is the : Data Sufficiency (DS) (gmatclub.com)</t>
  </si>
  <si>
    <t>Does the product JKMN = 1? : Data Sufficiency (DS) (gmatclub.com)</t>
  </si>
  <si>
    <t>The product of the units digit, the tens digit, and the hundreds digit : Data Sufficiency (DS) (gmatclub.com)</t>
  </si>
  <si>
    <t>FAILED TO CONSIDER ENOUGH SCENARIOS IN C</t>
  </si>
  <si>
    <t>600 700</t>
  </si>
  <si>
    <t>A certain junior class has 1,000 students and a certain : Problem Solving (PS) (gmatclub.com)</t>
  </si>
  <si>
    <t>OVER THOUGHT --&gt; picking the sbling in the other grade = 1/total chance (1 sibling)</t>
  </si>
  <si>
    <t>Two oil cans, X and Y, are right circular cylinders, and the height an : Problem Solving (PS) (gmatclub.com)</t>
  </si>
  <si>
    <t>One week a certain truck rental lot had a total of 20 trucks, all of : Problem Solving (PS) (gmatclub.com)</t>
  </si>
  <si>
    <t>If r and s are integers and rs + r is odd, which of the following must : Problem Solving (PS) (gmatclub.com)</t>
  </si>
  <si>
    <t>Pat will walk from intersection X to intersection Y along a route that : Problem Solving (PS) (gmatclub.com)</t>
  </si>
  <si>
    <t>A milliner bought a job lot of hats 1/4 of which were brown. : Problem Solving (PS) (gmatclub.com)</t>
  </si>
  <si>
    <t>A paint crew gets a rush order to paint 80 houses in a new : Problem Solving (PS) (gmatclub.com)</t>
  </si>
  <si>
    <t>If q, r and s are the numbers shown above, which of the foll : Problem Solving (PS) (gmatclub.com)</t>
  </si>
  <si>
    <t>A family made a down payment of $75 and borrowed the balance : Problem Solving (PS) (gmatclub.com)</t>
  </si>
  <si>
    <t>cylinders</t>
  </si>
  <si>
    <t>set up the problem CORRECT - but incorrectly applied the answer, if the answer became the min --&gt; BAM ANSWER</t>
  </si>
  <si>
    <t>messed up the math (pretty straight forward)</t>
  </si>
  <si>
    <t>interest</t>
  </si>
  <si>
    <t>MATH ERROR 368+9 = 377…. Not 372!!!</t>
  </si>
  <si>
    <t>SHOULD HAVE USED SMART #s</t>
  </si>
  <si>
    <t>If each of the following fractions were written as a repeati : Problem Solving (PS) (gmatclub.com)</t>
  </si>
  <si>
    <t>Three types of pencils, J,K, and L, cost $0.05, $0.10, and : Problem Solving (PS) (gmatclub.com)</t>
  </si>
  <si>
    <t>Of the 3,600 employees of Company X, 1/3 are clerical. If the clerical : Problem Solving (PS) (gmatclub.com)</t>
  </si>
  <si>
    <t>If 2x + 5y =8 and 3x = 2y, what is the value of 2x + y? : Problem Solving (PS) (gmatclub.com)</t>
  </si>
  <si>
    <t>A rectangular circuit board is designed to have width w inches, perime : Problem Solving (PS) (gmatclub.com)</t>
  </si>
  <si>
    <t>An arithmetic sequence is a sequence in which each term : Problem Solving (PS) (gmatclub.com)</t>
  </si>
  <si>
    <t>Drum x is 1/2 full of oil and drum y, which has twice the capacity of : Problem Solving (PS) (gmatclub.com)</t>
  </si>
  <si>
    <t>If s is the product of the integers from 100 to 200 inclusiv : Problem Solving (PS) (gmatclub.com)</t>
  </si>
  <si>
    <t>How many positive integers less than 20 are either a multipl : Problem Solving (PS) (gmatclub.com)</t>
  </si>
  <si>
    <t>Data for a certain biology experiment are given in the table : Problem Solving (PS) (gmatclub.com)</t>
  </si>
  <si>
    <t>The sequence a1, a2, … , a n, … is such that an = 2an-1 - x : Problem Solving (PS) (gmatclub.com)</t>
  </si>
  <si>
    <t>In ΔPQS above, if PQ =3 and PS = 4, then PR =? : Problem Solving (PS) (gmatclub.com)</t>
  </si>
  <si>
    <t>If a committee of 3 people is to be selected from among 5 married coup : Problem Solving (PS) (gmatclub.com)</t>
  </si>
  <si>
    <t>In the formula V = 1/(2r)^3, if r is halved, then V is multi : Problem Solving (PS) (gmatclub.com)</t>
  </si>
  <si>
    <t>A computer can perform 1,000,000 calculations per second. At this rate : Problem Solving (PS) (gmatclub.com)</t>
  </si>
  <si>
    <t>did not know the rule for repeating decimals in fractions</t>
  </si>
  <si>
    <t>TRUST MY GUT!!! I GOT THIS</t>
  </si>
  <si>
    <t>TRUST MY GUT!!! I GOT THIS - changed this last second!!!!!</t>
  </si>
  <si>
    <t>missed a couple zeros, RE WORK</t>
  </si>
  <si>
    <t>One-fifth of the light switches produced by a certain factory are defe : Problem Solving (PS) (gmatclub.com)</t>
  </si>
  <si>
    <t>over thought and underperformed - not ready</t>
  </si>
  <si>
    <t>The figure above shows the number of meters in the lengths : Data Sufficiency (DS) (gmatclub.com)</t>
  </si>
  <si>
    <t>If n is an integer greater than 6, which of the following must be divi : Problem Solving (PS) (gmatclub.com)</t>
  </si>
  <si>
    <t>Is quadrilateral Q a square? : Data Sufficiency (DS) (gmatclub.com)</t>
  </si>
  <si>
    <t>During a trip, Francine traveled x percent of the total distance at an : Problem Solving (PS) (gmatclub.com)</t>
  </si>
  <si>
    <t>A rabbit on a controlled diet is fed daily 300 grams of a : Problem Solving (PS) (gmatclub.com)</t>
  </si>
  <si>
    <t>https://gmatclub.com/forum/topic78117.html</t>
  </si>
  <si>
    <t>https://gmatclub.com/forum/topic71597.html</t>
  </si>
  <si>
    <t>The ratio, by volume, of soap to alcohol to water in a : Problem Solving (PS) (gmatclub.com)</t>
  </si>
  <si>
    <t>RATIO</t>
  </si>
  <si>
    <t>The ratio of X:Z, given X:Y:Z is simply X:Z NOT X:(Y*Z)</t>
  </si>
  <si>
    <t>got it right for the wrong reason, not fully understood</t>
  </si>
  <si>
    <t>If a number between 0 and 1/2 is selected at random, which : Problem Solving (PS) (gmatclub.com)</t>
  </si>
  <si>
    <t>Right triangle PQR is to be constructed in the xy-plane so : Problem Solving (PS) (gmatclub.com)</t>
  </si>
  <si>
    <t>A certain elevator has a safe weight limit of 2,000 pounds. : Problem Solving (PS) (gmatclub.com)</t>
  </si>
  <si>
    <t>ran out of time</t>
  </si>
  <si>
    <t>A rectangular floor is covered by a rug except fo a strip p meters alo : Problem Solving (PS) (gmatclub.com)</t>
  </si>
  <si>
    <t>made the equation and correcly set up for this Q</t>
  </si>
  <si>
    <t>The participants in a race consisted of 3 teams with 3 runners on each : Data Sufficiency (DS) (gmatclub.com)</t>
  </si>
  <si>
    <t>Is x/m*(m^2+n^2+k^2)=xm+yn+zk? : Data Sufficiency (DS) (gmatclub.com)</t>
  </si>
  <si>
    <t>In the figure above, what is the ratio KN/MN? : Data Sufficiency (DS) (gmatclub.com)</t>
  </si>
  <si>
    <t>If n and t are positive integers, is n a factor of t ? : Data Sufficiency (DS) (gmatclub.com)</t>
  </si>
  <si>
    <t>Is 1/p &gt; r/(r^2 + 2) ? (1) p = r (2) r &gt; 0 : Data Sufficiency (DS) (gmatclub.com)</t>
  </si>
  <si>
    <t>If x is to be selected at random from T, what is the probabi : Data Sufficiency (DS) (gmatclub.com)</t>
  </si>
  <si>
    <t>What is the volume of a certain rectangular solid? : Data Sufficiency (DS) (gmatclub.com)</t>
  </si>
  <si>
    <t>If m &gt; 0 and n &gt; 0, is (m + x)/(n + x) &gt; m/n? : Data Sufficiency (DS) (gmatclub.com)</t>
  </si>
  <si>
    <t>The figure above shows a cord around two circular disks. If : Problem Solving (PS) (gmatclub.com)</t>
  </si>
  <si>
    <t>If the perimeter of square region S and the perimeter of circular regi : Problem Solving (PS) (gmatclub.com)</t>
  </si>
  <si>
    <t>A small cubical aquarium has a depth of 1 foot. In the small : Problem Solving (PS) (gmatclub.com)</t>
  </si>
  <si>
    <t>A rectangular photograph is surrounded by a border that is 1 : Problem Solving (PS) (gmatclub.com)</t>
  </si>
  <si>
    <t>The perimeter of a certain isosceles right triangle is 16 + 16*2^(1/2) : Problem Solving (PS) (gmatclub.com)</t>
  </si>
  <si>
    <t>A grocer stacked oranges in a pile. The bottom layer was : Problem Solving (PS) (gmatclub.com)</t>
  </si>
  <si>
    <t>In the figure above, points P and Q lie on the circle with : Problem Solving (PS) (gmatclub.com)</t>
  </si>
  <si>
    <t>A solid yellow stripe is to be painted in the middle of a certain high : Problem Solving (PS) (gmatclub.com)</t>
  </si>
  <si>
    <t>Cubes/ Prisms</t>
  </si>
  <si>
    <t>I attempted using smart #s, however I made a mistake in my math( which I reemember marduring it --&gt; because I had to square PI) --&gt; whichled me to getting a higher nuumerator at the end</t>
  </si>
  <si>
    <t>LITERALLY ON THE RIGHT TRACK THOUGH - ONLY PROBLEM WAS MATH, BUT DAMN CLOSEE!!
had never seen this problem type before (aquariums)</t>
  </si>
  <si>
    <t>If the perimeter of square region S and the perimeter of rec : Problem Solving (PS) (gmatclub.com)</t>
  </si>
  <si>
    <t>math error (WHAT EVER THE BORDER OF A SMALLER QUADRILATERAL IS) --&gt; add +2border (because the border is on both sides</t>
  </si>
  <si>
    <t>A square wooden plaque has a square brass inlay in the center, leaving : Problem Solving (PS) (gmatclub.com)</t>
  </si>
  <si>
    <t>A border of uniform width is placed around a rectangular : Problem Solving (PS) (gmatclub.com)</t>
  </si>
  <si>
    <t>The figure above represents a square plot measuring x feet o : Problem Solving (PS) (gmatclub.com)</t>
  </si>
  <si>
    <t>Marty's Pizza Shop guarantees that their pizzas all have a : Problem Solving (PS) (gmatclub.com)</t>
  </si>
  <si>
    <t>A circular lawn with a radius of 5 meters is surrounded by a circular : Problem Solving (PS) (gmatclub.com)</t>
  </si>
  <si>
    <t>The figure above shows a circular flower bed, with its cente : Problem Solving (PS) (gmatclub.com)</t>
  </si>
  <si>
    <t>The figure shows the top side of a circular medallion made of a circul : Problem Solving (PS) (gmatclub.com)</t>
  </si>
  <si>
    <t>THE HYPOTENUS DID NOT HAVE TO HAVE THE SQUARE ROOT!!!!! IT WAS TRICKING ME TO THINKING THAT BECAUSE THE RATIO IS X,X,Xsqrt2</t>
  </si>
  <si>
    <t>In the rectangle above, A is the midpoint of the side, and : Data Sufficiency (DS) (gmatclub.com)</t>
  </si>
  <si>
    <t>In the figure above, line AC represents a seesaw that is : Data Sufficiency (DS) (gmatclub.com)</t>
  </si>
  <si>
    <t>Circle O is inscribed in equilateral triangle ABC, which is : Data Sufficiency (DS) (gmatclub.com)</t>
  </si>
  <si>
    <t>The base of a rectangular block has an area of 60 square : Data Sufficiency (DS) (gmatclub.com)</t>
  </si>
  <si>
    <t>Does rectangle A have a greater perimeter than rectangle B? : Data Sufficiency (DS) (gmatclub.com)</t>
  </si>
  <si>
    <t>almost had it, did not fully think through the logic</t>
  </si>
  <si>
    <t>did not fully work out to completion of C</t>
  </si>
  <si>
    <t>The circular base of a planter sits on a level lawn, and : Data Sufficiency (DS) (gmatclub.com)</t>
  </si>
  <si>
    <t>A rectangular aquarium provides 36 square centimeters of water-surface : Data Sufficiency (DS) (gmatclub.com)</t>
  </si>
  <si>
    <t>cubes/ Prisms</t>
  </si>
  <si>
    <t>VARIABLE = ABSOLUTELY VALUE = POSITIVE</t>
  </si>
  <si>
    <t xml:space="preserve">IF </t>
  </si>
  <si>
    <t>DO OPERATIONS WITH EVEN/ ODD Qs</t>
  </si>
  <si>
    <t>IF you see both numbers are a factor of a number, then YES they are both a factor here, was thrown off by thinking the remainder stated that it was larger, but even if it was larger, it would not have mattered - because the 12, in this case, would be a factor regardless!</t>
  </si>
  <si>
    <t>for the area of a border question, take the area of the border, and use the given of what the picture is --&gt; then just math to solve --&gt; straight forward</t>
  </si>
  <si>
    <t>MAKE SURE TO READ THE GIVEN THOROUGHLY --&gt; will dramamtically speed up process</t>
  </si>
  <si>
    <t>incorrecty applied formula</t>
  </si>
  <si>
    <t>took a detour, DO EVERYTHING CAN TO GET IT DONE FASTER &amp; PLAN IT OUT AT BEGINNING!!!</t>
  </si>
  <si>
    <t>did not check all of the IF statement</t>
  </si>
  <si>
    <t>A fair coin is tossed 5 times. What is the probability that it lands : Problem Solving (PS) (gmatclub.com)</t>
  </si>
  <si>
    <t>In a certain animal population, for each of the first 3 mont : Problem Solving (PS) (gmatclub.com)</t>
  </si>
  <si>
    <t>Al can complete a particular job in 8 hours. Boris can : Problem Solving (PS) (gmatclub.com)</t>
  </si>
  <si>
    <t>If m = 9/25, w = 15/32, and m + w+ c = 1, which of the : Problem Solving (PS) (gmatclub.com)</t>
  </si>
  <si>
    <t>If S is the sum of the reciprocals of the consecutive integers from 91 : Problem Solving (PS) (gmatclub.com)</t>
  </si>
  <si>
    <t>Together, Andrea and Brian weigh p pounds; Brian weighs 10 pounds more : Problem Solving (PS) (gmatclub.com)</t>
  </si>
  <si>
    <t>At exactly what time past 7:00 will the minute and hour : Problem Solving (PS) (gmatclub.com)</t>
  </si>
  <si>
    <t>If the productivity of a brigade grows by 10% when the numbe : Problem Solving (PS) (gmatclub.com)</t>
  </si>
  <si>
    <t>5 blue marbles, 3 red marbles and 4 purple marbles are placed in a bag : Problem Solving (PS) (gmatclub.com)</t>
  </si>
  <si>
    <t>Set T is an infinite sequence of positive integers. A : Data Sufficiency (DS) (gmatclub.com)</t>
  </si>
  <si>
    <t>List S and list T each contain 5 positive integers, and for each list : Data Sufficiency (DS) (gmatclub.com)</t>
  </si>
  <si>
    <t>For Manufacturer M, the cost C of producing X units of its : Data Sufficiency (DS) (gmatclub.com)</t>
  </si>
  <si>
    <t>For each month of next year, Company R's monthly revenue target is x : Data Sufficiency (DS) (gmatclub.com)</t>
  </si>
  <si>
    <t>A business bought r typewriters at $100 per typewriter and s : Data Sufficiency (DS) (gmatclub.com)</t>
  </si>
  <si>
    <t>At a certain bakery, each roll costs r cents and each doughnut costs : Data Sufficiency (DS) (gmatclub.com)</t>
  </si>
  <si>
    <t>When a die that has one of six consecutive integers on each : Data Sufficiency (DS) (gmatclub.com)</t>
  </si>
  <si>
    <t>Figure ABCD is a rectangle with sides of length x centimeters and : Data Sufficiency (DS) (gmatclub.com)</t>
  </si>
  <si>
    <t>A dice is rolled twice. What is the probability that the number in the : Problem Solving (PS) (gmatclub.com)</t>
  </si>
  <si>
    <t>Three new students are to be assigned at random to 5 empty dormitory : Problem Solving (PS) (gmatclub.com)</t>
  </si>
  <si>
    <t>The probability that a certain variety of plant produces a yellow flow : Problem Solving (PS) (gmatclub.com)</t>
  </si>
  <si>
    <t>correct</t>
  </si>
  <si>
    <t>wrong</t>
  </si>
  <si>
    <t>A traffic light runs repeatedly through the following cycle: green for : Problem Solving (PS) (gmatclub.com)</t>
  </si>
  <si>
    <t>Which of the following could be the least common multiple of two disti : Problem Solving (PS) (gmatclub.com)</t>
  </si>
  <si>
    <t>central angle is 2x outside angle</t>
  </si>
  <si>
    <t>The ratio of boys to girls in Class A is 1 to 4, and that in Class B : Problem Solving (PS) (gmatclub.com)</t>
  </si>
  <si>
    <t>yy</t>
  </si>
  <si>
    <t>TOOK WAYYYY TOO LONG --&gt; made it much more complicated trying to determine smart numbers to use versus solving algebraically</t>
  </si>
  <si>
    <t>If |x|/|3| &gt; 1, which of the following must be true? : Problem Solving (PS) (gmatclub.com)</t>
  </si>
  <si>
    <t>got cute with answering instead of thinking about maybes</t>
  </si>
  <si>
    <t>In a jar, 9 balls are white and the rest are red. If two balls are to : Problem Solving (PS) (gmatclub.com)</t>
  </si>
  <si>
    <t>if a chord is connect to the center to form a triangle, then each leg of the triangle connecting CENTER to CHORD will equal the RADIUS</t>
  </si>
  <si>
    <t>tried squaring too late in the process instead of doing it right out of the gate</t>
  </si>
  <si>
    <t>RUSHED IN MY estimations</t>
  </si>
  <si>
    <t>Of the 75 houses in a certain community, 48 have a patio. How many of : Data Sufficiency (DS) (gmatclub.com)</t>
  </si>
  <si>
    <t xml:space="preserve">did not set up system of equations or use a diagram to aid </t>
  </si>
  <si>
    <t>The sum of positive integers x and y is 77. What is value of xy? : Data Sufficiency (DS) (gmatclub.com)</t>
  </si>
  <si>
    <t>If x is equal to either 2/3 or 3/8 and y is equal to either : Data Sufficiency (DS) (gmatclub.com)</t>
  </si>
  <si>
    <t>If x is an integer, is x even? : Data Sufficiency (DS) (gmatclub.com)</t>
  </si>
  <si>
    <t>Linda put an amount of money into each of two new investments, A and B : Data Sufficiency (DS) (gmatclub.com)</t>
  </si>
  <si>
    <t>The cost of each adult's ticket for a certain concert was $3 : Data Sufficiency (DS) (gmatclub.com)</t>
  </si>
  <si>
    <t>Each employee of a certain task force is either a manager or a directo : Data Sufficiency (DS) (gmatclub.com)</t>
  </si>
  <si>
    <t>did not appropriately consider the Q asked (REMBER TAKE promp inc ontext of given</t>
  </si>
  <si>
    <t>had ratios but not the actual principal amount</t>
  </si>
  <si>
    <t>What is the hundredths digit of the decimal m ? : Data Sufficiency (DS) (gmatclub.com)</t>
  </si>
  <si>
    <t>Is x &gt; y? (1) 9x = 4y (2) x = -y : Data Sufficiency (DS) (gmatclub.com)</t>
  </si>
  <si>
    <t>If @ denotes one of two arithmetic operations, addition or : Data Sufficiency (DS) (gmatclub.com)</t>
  </si>
  <si>
    <t xml:space="preserve">not thinking through it all </t>
  </si>
  <si>
    <t>What is the ratio of the number of cups of flour to the number of cups : Data Sufficiency (DS) (gmatclub.com)</t>
  </si>
  <si>
    <t>Is -x &lt; 2y ? : Data Sufficiency (DS) (gmatclub.com)</t>
  </si>
  <si>
    <t>A box contains 10 light bulbs, fewer than half of which are defective. : Data Sufficiency (DS) (gmatclub.com)</t>
  </si>
  <si>
    <t>Martin has worked for the last 30 years. If his average (ari : Data Sufficiency (DS) (gmatclub.com)</t>
  </si>
  <si>
    <t>If 20 percent of the members in club A are members of club B also, : Data Sufficiency (DS) (gmatclub.com)</t>
  </si>
  <si>
    <t>What is Sarah's annual income? : Data Sufficiency (DS) (gmatclub.com)</t>
  </si>
  <si>
    <t>In the xy-coordinate system, do any points on line k lie in : Data Sufficiency (DS) (gmatclub.com)</t>
  </si>
  <si>
    <t>didn’t draw my lines out far enough, the answer was… SITTING RIGHT THEREEEEe</t>
  </si>
  <si>
    <t>If x is an integer, does x have a factor n such that 1 &lt; : Data Sufficiency (DS) (gmatclub.com)</t>
  </si>
  <si>
    <t>If b is the product of three consecutive positive integers c : Data Sufficiency (DS) (gmatclub.com)</t>
  </si>
  <si>
    <t>https://gmatclub.com/forum/topic72961.html</t>
  </si>
  <si>
    <t>https://gmatclub.com/forum/topic86097.html</t>
  </si>
  <si>
    <t>https://gmatclub.com/forum/topic95033.html</t>
  </si>
  <si>
    <t>https://gmatclub.com/forum/topic22592.html</t>
  </si>
  <si>
    <t>https://gmatclub.com/forum/topic23363.html</t>
  </si>
  <si>
    <t>https://gmatclub.com/forum/topic81140.html</t>
  </si>
  <si>
    <t>https://gmatclub.com/forum/topic97302.html</t>
  </si>
  <si>
    <t>https://gmatclub.com/forum/topic101184.html</t>
  </si>
  <si>
    <t>https://gmatclub.com/forum/topic14343.html</t>
  </si>
  <si>
    <t>https://gmatclub.com/forum/topic103164.html</t>
  </si>
  <si>
    <t>https://gmatclub.com/forum/topic85746.html</t>
  </si>
  <si>
    <t>https://gmatclub.com/forum/topic25396.html</t>
  </si>
  <si>
    <t>https://gmatclub.com/forum/topic8174.html</t>
  </si>
  <si>
    <t>https://gmatclub.com/forum/topic109075.html</t>
  </si>
  <si>
    <t>https://gmatclub.com/forum/topic69481.html</t>
  </si>
  <si>
    <t>https://gmatclub.com/forum/topic87986.html</t>
  </si>
  <si>
    <t>https://gmatclub.com/forum/topic56524.html</t>
  </si>
  <si>
    <t>https://gmatclub.com/forum/topic88341.html</t>
  </si>
  <si>
    <t>https://gmatclub.com/forum/topic30242.html</t>
  </si>
  <si>
    <t>https://gmatclub.com/forum/topic60276.html</t>
  </si>
  <si>
    <t>https://gmatclub.com/forum/topic44529.html</t>
  </si>
  <si>
    <t>https://gmatclub.com/forum/topic46986.html</t>
  </si>
  <si>
    <t>https://gmatclub.com/forum/topic3120.html</t>
  </si>
  <si>
    <t>https://gmatclub.com/forum/topic22741.html</t>
  </si>
  <si>
    <t>https://gmatclub.com/forum/topic15038.html</t>
  </si>
  <si>
    <t>https://gmatclub.com/forum/topic54301.html</t>
  </si>
  <si>
    <t>https://gmatclub.com/forum/topic58829.html</t>
  </si>
  <si>
    <t>https://gmatclub.com/forum/topic42105.html</t>
  </si>
  <si>
    <t>https://gmatclub.com/forum/topic29978.html</t>
  </si>
  <si>
    <t>https://gmatclub.com/forum/topic72969.html</t>
  </si>
  <si>
    <t>https://gmatclub.com/forum/topic67508.html</t>
  </si>
  <si>
    <t>https://gmatclub.com/forum/topic29463.html</t>
  </si>
  <si>
    <t>https://gmatclub.com/forum/topic85916.html</t>
  </si>
  <si>
    <t>https://gmatclub.com/forum/topic12575.html</t>
  </si>
  <si>
    <t>https://gmatclub.com/forum/topic47203.html</t>
  </si>
  <si>
    <t>https://gmatclub.com/forum/topic33127.html</t>
  </si>
  <si>
    <t>https://gmatclub.com/forum/if-money-is-invested-at-r-percent-interest-compounded-annua-162066.html</t>
  </si>
  <si>
    <t>https://gmatclub.com/forum/topic82059.html</t>
  </si>
  <si>
    <t>https://gmatclub.com/forum/topic85761.html</t>
  </si>
  <si>
    <t>https://gmatclub.com/forum/topic86125.html</t>
  </si>
  <si>
    <t>https://gmatclub.com/forum/topic78555.html</t>
  </si>
  <si>
    <t>https://gmatclub.com/forum/topic73028.html</t>
  </si>
  <si>
    <t>https://gmatclub.com/forum/topic55141.html</t>
  </si>
  <si>
    <t>https://gmatclub.com/forum/topic93457.html</t>
  </si>
  <si>
    <t>https://gmatclub.com/forum/topic54757.html</t>
  </si>
  <si>
    <t>https://gmatclub.com/forum/topic72536.html</t>
  </si>
  <si>
    <t>https://gmatclub.com/forum/topic99029.html</t>
  </si>
  <si>
    <t>https://gmatclub.com/forum/topic84784.html</t>
  </si>
  <si>
    <t>https://gmatclub.com/forum/topic103220.html</t>
  </si>
  <si>
    <t>https://gmatclub.com/forum/topic55623.html</t>
  </si>
  <si>
    <t>did not attempt the NEGATIVE FRACTION SECTION</t>
  </si>
  <si>
    <t>did not fully work out math - would have showed that the 1 &amp; 2 CANCELLED each other out</t>
  </si>
  <si>
    <t>did not consider situation where only 1 black ball</t>
  </si>
  <si>
    <t>did not factor in the remainder of the 2 choices in my calc - only looked at 1 (because of the multiple of x and y</t>
  </si>
  <si>
    <t>https://gmatclub.com/forum/topic57927.html</t>
  </si>
  <si>
    <t>https://gmatclub.com/forum/topic59669.html</t>
  </si>
  <si>
    <t>https://gmatclub.com/forum/topic59416.html</t>
  </si>
  <si>
    <t>https://gmatclub.com/forum/topic101378.html</t>
  </si>
  <si>
    <t>https://gmatclub.com/forum/topic28790.html</t>
  </si>
  <si>
    <t>https://gmatclub.com/forum/topic98789.html</t>
  </si>
  <si>
    <t>https://gmatclub.com/forum/topic20998.html</t>
  </si>
  <si>
    <t>https://gmatclub.com/forum/topic46053.html</t>
  </si>
  <si>
    <t>https://gmatclub.com/forum/topic53990.html</t>
  </si>
  <si>
    <t>https://gmatclub.com/forum/topic12418.html</t>
  </si>
  <si>
    <t>https://gmatclub.com/forum/topic21341.html</t>
  </si>
  <si>
    <t>https://gmatclub.com/forum/topic83728.html</t>
  </si>
  <si>
    <t>https://gmatclub.com/forum/topic87105.html</t>
  </si>
  <si>
    <t>https://gmatclub.com/forum/topic69183.html</t>
  </si>
  <si>
    <t>https://gmatclub.com/forum/topic86436.html</t>
  </si>
  <si>
    <t>https://gmatclub.com/forum/topic2250.html</t>
  </si>
  <si>
    <t>https://gmatclub.com/forum/topic110077.html</t>
  </si>
  <si>
    <t>https://gmatclub.com/forum/topic94720.html</t>
  </si>
  <si>
    <t>https://gmatclub.com/forum/topic64383.html</t>
  </si>
  <si>
    <t>https://gmatclub.com/forum/topic60055.html</t>
  </si>
  <si>
    <t>https://gmatclub.com/forum/topic56187.html</t>
  </si>
  <si>
    <t>https://gmatclub.com/forum/topic44573.html</t>
  </si>
  <si>
    <t>https://gmatclub.com/forum/topic84821.html</t>
  </si>
  <si>
    <t>https://gmatclub.com/forum/topic64752.html</t>
  </si>
  <si>
    <t>https://gmatclub.com/forum/topic57940.html</t>
  </si>
  <si>
    <t>https://gmatclub.com/forum/topic95569.html</t>
  </si>
  <si>
    <t>https://gmatclub.com/forum/topic46344.html</t>
  </si>
  <si>
    <t>https://gmatclub.com/forum/topic23935.html</t>
  </si>
  <si>
    <t>https://gmatclub.com/forum/topic92307.html</t>
  </si>
  <si>
    <t>https://gmatclub.com/forum/topic84769.html</t>
  </si>
  <si>
    <t>https://gmatclub.com/forum/topic35424.html</t>
  </si>
  <si>
    <t>https://gmatclub.com/forum/topic13240.html</t>
  </si>
  <si>
    <t>https://gmatclub.com/forum/topic41142.html</t>
  </si>
  <si>
    <t>RUSHED SO BAD</t>
  </si>
  <si>
    <t>ASA OR SAS --&gt; ENOUGH TO KNOW THE ANSWER!!!!! did not trust gut because I couldn't solve it</t>
  </si>
  <si>
    <t>C TRAP</t>
  </si>
  <si>
    <t>DID NOT DRAW A DIAGRAM</t>
  </si>
  <si>
    <t>did not work out the 2nd scenario fully - OVER THOUGHT THE QUESTION!!!!!</t>
  </si>
  <si>
    <t>RUSHED AND DID NOT FULLY READ PROMPT --&gt; INTEGER CORRECT ANSWER</t>
  </si>
  <si>
    <t>https://gmatclub.com/forum/topic79379.html</t>
  </si>
  <si>
    <t>https://gmatclub.com/forum/topic118584.html</t>
  </si>
  <si>
    <t>https://gmatclub.com/forum/topic105631.html</t>
  </si>
  <si>
    <t>https://gmatclub.com/forum/topic127097.html</t>
  </si>
  <si>
    <t>https://gmatclub.com/forum/topic105993.html</t>
  </si>
  <si>
    <t>https://gmatclub.com/forum/topic105748.html</t>
  </si>
  <si>
    <t>https://gmatclub.com/forum/topic113036.html</t>
  </si>
  <si>
    <t>https://gmatclub.com/forum/topic87153.html</t>
  </si>
  <si>
    <t>https://gmatclub.com/forum/topic135826.html</t>
  </si>
  <si>
    <t>https://gmatclub.com/forum/topic99359.html</t>
  </si>
  <si>
    <t>https://gmatclub.com/forum/topic82093.html</t>
  </si>
  <si>
    <t>https://gmatclub.com/forum/topic88057.html</t>
  </si>
  <si>
    <t>https://gmatclub.com/forum/topic95775.html</t>
  </si>
  <si>
    <t>https://gmatclub.com/forum/topic65505.html</t>
  </si>
  <si>
    <t>https://gmatclub.com/forum/topic110002.html</t>
  </si>
  <si>
    <t>https://gmatclub.com/forum/topic9484.html</t>
  </si>
  <si>
    <t>https://gmatclub.com/forum/topic90462.html</t>
  </si>
  <si>
    <t>https://gmatclub.com/forum/topic99333.html</t>
  </si>
  <si>
    <t>https://gmatclub.com/forum/topic56270.html</t>
  </si>
  <si>
    <t>https://gmatclub.com/forum/topic78429.html</t>
  </si>
  <si>
    <t>https://gmatclub.com/forum/topic95493.html</t>
  </si>
  <si>
    <t>https://gmatclub.com/forum/topic64290.html</t>
  </si>
  <si>
    <t>https://gmatclub.com/forum/topic378790.html</t>
  </si>
  <si>
    <t>https://gmatclub.com/forum/topic378792.html</t>
  </si>
  <si>
    <t>https://gmatclub.com/forum/topic378856.html</t>
  </si>
  <si>
    <t>did not simplify number of permutations of the roots</t>
  </si>
  <si>
    <t>read the question incorrectly as the VALUES OF THE ABSOLUTELY VALUES WERE THE NUMBERS GIVEN --&gt; THEREFORE IT WOULD HAVE BEEN +</t>
  </si>
  <si>
    <t>MATH ERROR (quikcly solved)</t>
  </si>
  <si>
    <t xml:space="preserve">should have broken everything down into Rs and made it FIT the PS choices, not my logical way </t>
  </si>
  <si>
    <t>DID NOT FULLY WORK OUT PROBLEM</t>
  </si>
  <si>
    <t>algebraically would've made HEAD HURT MUCH LESS!!!</t>
  </si>
  <si>
    <t>did not solve out</t>
  </si>
  <si>
    <t>unable to approximate the roots in the Q</t>
  </si>
  <si>
    <t>https://gmatclub.com/forum/topic101189.html</t>
  </si>
  <si>
    <t>https://gmatclub.com/forum/topic100847.html</t>
  </si>
  <si>
    <t>https://gmatclub.com/forum/topic32773.html</t>
  </si>
  <si>
    <t>https://gmatclub.com/forum/topic99366.html</t>
  </si>
  <si>
    <t>https://gmatclub.com/forum/topic41517.html</t>
  </si>
  <si>
    <t>https://gmatclub.com/forum/topic20989.html</t>
  </si>
  <si>
    <t>https://gmatclub.com/forum/topic7819.html</t>
  </si>
  <si>
    <t>https://gmatclub.com/forum/topic95107.html</t>
  </si>
  <si>
    <t>https://gmatclub.com/forum/topic72179.html</t>
  </si>
  <si>
    <t>https://gmatclub.com/forum/topic83367.html</t>
  </si>
  <si>
    <t>forgot the formula fORGOT THAT THE OVERLAP (MORE THAN 2) includes ALL 3 as well!...</t>
  </si>
  <si>
    <t>WAS CONFIDENT --&gt; finished much faster than 700 level problem should take, so definitely points to a mistake being made</t>
  </si>
  <si>
    <t>once i stopped to think about it --&gt; THE 11 (the 1 was the guy who was the median)</t>
  </si>
  <si>
    <r>
      <t xml:space="preserve">MAKE SURE TO TEST </t>
    </r>
    <r>
      <rPr>
        <b/>
        <sz val="10"/>
        <color theme="1"/>
        <rFont val="Calibri"/>
        <family val="2"/>
        <scheme val="minor"/>
      </rPr>
      <t>DISTINCT CASES</t>
    </r>
    <r>
      <rPr>
        <sz val="10"/>
        <color theme="1"/>
        <rFont val="Calibri"/>
        <family val="2"/>
        <scheme val="minor"/>
      </rPr>
      <t>!!!!!!!!!!!!!!</t>
    </r>
  </si>
  <si>
    <t>https://gmatclub.com/forum/topic89876.html</t>
  </si>
  <si>
    <t>https://gmatclub.com/forum/topic95666.html</t>
  </si>
  <si>
    <t>https://gmatclub.com/forum/topic66917.html</t>
  </si>
  <si>
    <t>https://gmatclub.com/forum/topic30638.html</t>
  </si>
  <si>
    <t>https://gmatclub.com/forum/topic86753.html</t>
  </si>
  <si>
    <t>https://gmatclub.com/forum/topic93852.html</t>
  </si>
  <si>
    <t>https://gmatclub.com/forum/topic53829.html</t>
  </si>
  <si>
    <t>https://gmatclub.com/forum/topic59201.html</t>
  </si>
  <si>
    <t>https://gmatclub.com/forum/topic69999.html</t>
  </si>
  <si>
    <t>got confused with the number properties back and forth through the whole thang</t>
  </si>
  <si>
    <t>QQQQQQ ---&gt; totally MISSSD THAT BAD BOY</t>
  </si>
  <si>
    <t>DID NOT READ THE FUCKING QUESTION</t>
  </si>
  <si>
    <t>INCORRECT MATH work</t>
  </si>
  <si>
    <t>FAILED TO CRITICALLY THINK ABOUT WHAT I WROTE DOWN --&gt; ANSWER WAS RIGHT THERE FOR ME</t>
  </si>
  <si>
    <t>https://gmatclub.com/forum/topic128398.html</t>
  </si>
  <si>
    <t>https://gmatclub.com/forum/topic127232.html</t>
  </si>
  <si>
    <t>https://gmatclub.com/forum/topic107169.html</t>
  </si>
  <si>
    <t>https://gmatclub.com/forum/topic109986.html</t>
  </si>
  <si>
    <t>https://gmatclub.com/forum/topic101954.html</t>
  </si>
  <si>
    <t>https://gmatclub.com/forum/topic83944.html</t>
  </si>
  <si>
    <t>https://gmatclub.com/forum/topic126370.html</t>
  </si>
  <si>
    <t>https://gmatclub.com/forum/topic56282.html</t>
  </si>
  <si>
    <t>https://gmatclub.com/forum/topic110075.html</t>
  </si>
  <si>
    <t>https://gmatclub.com/forum/topic86547.html</t>
  </si>
  <si>
    <t>https://gmatclub.com/forum/topic85218.html</t>
  </si>
  <si>
    <t>https://gmatclub.com/forum/topic99221.html</t>
  </si>
  <si>
    <t>https://gmatclub.com/forum/topic9931.html</t>
  </si>
  <si>
    <t>https://gmatclub.com/forum/topic17751.html</t>
  </si>
  <si>
    <t>https://gmatclub.com/forum/topic42605.html</t>
  </si>
  <si>
    <t>https://gmatclub.com/forum/topic54317.html</t>
  </si>
  <si>
    <t>https://gmatclub.com/forum/topic100270.html</t>
  </si>
  <si>
    <t>https://gmatclub.com/forum/topic109093.html</t>
  </si>
  <si>
    <t>https://gmatclub.com/forum/topic88561.html</t>
  </si>
  <si>
    <t>https://gmatclub.com/forum/topic86003.html</t>
  </si>
  <si>
    <t>https://gmatclub.com/forum/topic75299.html</t>
  </si>
  <si>
    <t>https://gmatclub.com/forum/topic109419.html</t>
  </si>
  <si>
    <t>https://gmatclub.com/forum/topic69437.html</t>
  </si>
  <si>
    <t>https://gmatclub.com/forum/topic96771.html</t>
  </si>
  <si>
    <t>https://gmatclub.com/forum/topic78376.html</t>
  </si>
  <si>
    <t>https://gmatclub.com/forum/topic36750.html</t>
  </si>
  <si>
    <t>https://gmatclub.com/forum/topic93845.html</t>
  </si>
  <si>
    <t>https://gmatclub.com/forum/topic36207.html</t>
  </si>
  <si>
    <t>https://gmatclub.com/forum/topic88125.html</t>
  </si>
  <si>
    <t>https://gmatclub.com/forum/topic71548.html</t>
  </si>
  <si>
    <t>https://gmatclub.com/forum/topic15626.html</t>
  </si>
  <si>
    <t>https://gmatclub.com/forum/topic38528.html</t>
  </si>
  <si>
    <t>https://gmatclub.com/forum/topic27879.html</t>
  </si>
  <si>
    <t>https://gmatclub.com/forum/topic112242.html</t>
  </si>
  <si>
    <t>https://gmatclub.com/forum/topic130435.html</t>
  </si>
  <si>
    <t>https://gmatclub.com/forum/topic95742.html</t>
  </si>
  <si>
    <t>https://gmatclub.com/forum/topic89337.html</t>
  </si>
  <si>
    <t>https://gmatclub.com/forum/topic84423.html</t>
  </si>
  <si>
    <t>https://gmatclub.com/forum/topic129323.html</t>
  </si>
  <si>
    <t>https://gmatclub.com/forum/topic91360.html</t>
  </si>
  <si>
    <t>https://gmatclub.com/forum/topic89084.html</t>
  </si>
  <si>
    <t>https://gmatclub.com/forum/topic130879.html</t>
  </si>
  <si>
    <t>https://gmatclub.com/forum/topic103934.html</t>
  </si>
  <si>
    <t>https://gmatclub.com/forum/topic90974.html</t>
  </si>
  <si>
    <t>https://gmatclub.com/forum/topic84757.html</t>
  </si>
  <si>
    <t>https://gmatclub.com/forum/topic59630.html</t>
  </si>
  <si>
    <t>https://gmatclub.com/forum/topic87548.html</t>
  </si>
  <si>
    <t>relative distance - must account for the other group moving as well for distance traveled</t>
  </si>
  <si>
    <t>ratio provided #2, specifies numbers of relationship of 2 of the items. The ratio only holds true under 2 scenarios</t>
  </si>
  <si>
    <t>did not fully consider option A when determining the answer</t>
  </si>
  <si>
    <t>did n ot know rule for terminating decimals</t>
  </si>
  <si>
    <t>https://gmatclub.com/forum/topic152781.html</t>
  </si>
  <si>
    <t>https://gmatclub.com/forum/topic148689.html</t>
  </si>
  <si>
    <t>https://gmatclub.com/forum/topic128732.html</t>
  </si>
  <si>
    <t>https://gmatclub.com/forum/topic159615.html</t>
  </si>
  <si>
    <t>https://gmatclub.com/forum/topic133324.html</t>
  </si>
  <si>
    <t>https://gmatclub.com/forum/topic137100.html</t>
  </si>
  <si>
    <t>https://gmatclub.com/forum/topic108314.html</t>
  </si>
  <si>
    <t>https://gmatclub.com/forum/topic136609.html</t>
  </si>
  <si>
    <t>https://gmatclub.com/forum/topic134052.html</t>
  </si>
  <si>
    <t>https://gmatclub.com/forum/topic100359.html</t>
  </si>
  <si>
    <t>https://gmatclub.com/forum/topic138931.html</t>
  </si>
  <si>
    <t>https://gmatclub.com/forum/topic82126.html</t>
  </si>
  <si>
    <t>https://gmatclub.com/forum/topic107208.html</t>
  </si>
  <si>
    <t>https://gmatclub.com/forum/topic84455.html</t>
  </si>
  <si>
    <t>https://gmatclub.com/forum/topic87530.html</t>
  </si>
  <si>
    <t>https://gmatclub.com/forum/topic91596.html</t>
  </si>
  <si>
    <t>https://gmatclub.com/forum/topic10147.html</t>
  </si>
  <si>
    <t>https://gmatclub.com/forum/topic2821.html</t>
  </si>
  <si>
    <t>https://gmatclub.com/forum/topic102336.html</t>
  </si>
  <si>
    <t>https://gmatclub.com/forum/topic85534.html</t>
  </si>
  <si>
    <t>https://gmatclub.com/forum/topic83863.html</t>
  </si>
  <si>
    <t>https://gmatclub.com/forum/topic55625.html</t>
  </si>
  <si>
    <t>https://gmatclub.com/forum/topic109959.html</t>
  </si>
  <si>
    <t>https://gmatclub.com/forum/topic100709.html</t>
  </si>
  <si>
    <t>https://gmatclub.com/forum/topic106923.html</t>
  </si>
  <si>
    <t>https://gmatclub.com/forum/topic125989.html</t>
  </si>
  <si>
    <t>https://gmatclub.com/forum/topic109445.html</t>
  </si>
  <si>
    <t>https://gmatclub.com/forum/topic108426.html</t>
  </si>
  <si>
    <t>https://gmatclub.com/forum/topic105384.html</t>
  </si>
  <si>
    <t>https://gmatclub.com/forum/topic107307.html</t>
  </si>
  <si>
    <t>https://gmatclub.com/forum/topic102053.html</t>
  </si>
  <si>
    <t>https://gmatclub.com/forum/topic95926.html</t>
  </si>
  <si>
    <t>https://gmatclub.com/forum/topic90731.html</t>
  </si>
  <si>
    <t>https://gmatclub.com/forum/topic63888.html</t>
  </si>
  <si>
    <t>https://gmatclub.com/forum/topic57300.html</t>
  </si>
  <si>
    <t>https://gmatclub.com/forum/topic99992.html</t>
  </si>
  <si>
    <t>https://gmatclub.com/forum/topic55369.html</t>
  </si>
  <si>
    <t>https://gmatclub.com/forum/topic85707.html</t>
  </si>
  <si>
    <t>https://gmatclub.com/forum/topic59284.html</t>
  </si>
  <si>
    <t>https://gmatclub.com/forum/topic91154.html</t>
  </si>
  <si>
    <t>https://gmatclub.com/forum/topic21115.html</t>
  </si>
  <si>
    <t>https://gmatclub.com/forum/topic101331.html</t>
  </si>
  <si>
    <t>https://gmatclub.com/forum/topic100708.html</t>
  </si>
  <si>
    <t>https://gmatclub.com/forum/topic54412.html</t>
  </si>
  <si>
    <t>https://gmatclub.com/forum/topic17285.html</t>
  </si>
  <si>
    <t>https://gmatclub.com/forum/topic3940.html</t>
  </si>
  <si>
    <t>https://gmatclub.com/forum/topic27351.html</t>
  </si>
  <si>
    <t>https://gmatclub.com/forum/topic13441.html</t>
  </si>
  <si>
    <t>https://gmatclub.com/forum/topic1476.html</t>
  </si>
  <si>
    <t>https://gmatclub.com/forum/topic93752.html</t>
  </si>
  <si>
    <t>https://gmatclub.com/forum/topic372949.html</t>
  </si>
  <si>
    <t>https://gmatclub.com/forum/topic90496.html</t>
  </si>
  <si>
    <t>https://gmatclub.com/forum/topic372770.html</t>
  </si>
  <si>
    <t>https://gmatclub.com/forum/topic298219.html</t>
  </si>
  <si>
    <t>https://gmatclub.com/forum/topic57499.html</t>
  </si>
  <si>
    <t>https://gmatclub.com/forum/topic279308.html</t>
  </si>
  <si>
    <t>https://gmatclub.com/forum/topic48012.html</t>
  </si>
  <si>
    <t>https://gmatclub.com/forum/topic204729.html</t>
  </si>
  <si>
    <t>https://gmatclub.com/forum/topic97015.html</t>
  </si>
  <si>
    <t>https://gmatclub.com/forum/topic131932.html</t>
  </si>
  <si>
    <t>https://gmatclub.com/forum/topic130140.html</t>
  </si>
  <si>
    <t>https://gmatclub.com/forum/topic117773.html</t>
  </si>
  <si>
    <t>https://gmatclub.com/forum/topic127325.html</t>
  </si>
  <si>
    <t>https://gmatclub.com/forum/topic106196.html</t>
  </si>
  <si>
    <t>https://gmatclub.com/forum/topic127173.html</t>
  </si>
  <si>
    <t>https://gmatclub.com/forum/topic125694.html</t>
  </si>
  <si>
    <t>https://gmatclub.com/forum/topic115949.html</t>
  </si>
  <si>
    <t>https://gmatclub.com/forum/topic104205.html</t>
  </si>
  <si>
    <t>https://gmatclub.com/forum/topic166568.html</t>
  </si>
  <si>
    <t>https://gmatclub.com/forum/topic159327.html</t>
  </si>
  <si>
    <t>https://gmatclub.com/forum/topic151952.html</t>
  </si>
  <si>
    <t>https://gmatclub.com/forum/topic139222.html</t>
  </si>
  <si>
    <t>https://gmatclub.com/forum/topic133570.html</t>
  </si>
  <si>
    <t>https://gmatclub.com/forum/topic142835.html</t>
  </si>
  <si>
    <t>https://gmatclub.com/forum/topic140684.html</t>
  </si>
  <si>
    <t>distinct + factors is exponents +1 * other exponents in PF box</t>
  </si>
  <si>
    <t>https://gmatclub.com/forum/topic103336.html</t>
  </si>
  <si>
    <t>https://gmatclub.com/forum/topic132132.html</t>
  </si>
  <si>
    <t>https://gmatclub.com/forum/topic127225.html</t>
  </si>
  <si>
    <t>https://gmatclub.com/forum/topic131841.html</t>
  </si>
  <si>
    <t>https://gmatclub.com/forum/topic100223.html</t>
  </si>
  <si>
    <t>https://gmatclub.com/forum/topic127282.html</t>
  </si>
  <si>
    <t>https://gmatclub.com/forum/topic119866.html</t>
  </si>
  <si>
    <t>tough question -- about the probability of an equilateral triangle inside the base of cylinder (basically FIND SIDE LENGTH FROM AREA RELATIVE TO CIRCLEs</t>
  </si>
  <si>
    <t>https://gmatclub.com/forum/topic166641.html</t>
  </si>
  <si>
    <t>https://gmatclub.com/forum/topic137772.html</t>
  </si>
  <si>
    <t>https://gmatclub.com/forum/topic128298.html</t>
  </si>
  <si>
    <t>https://gmatclub.com/forum/topic56572.html</t>
  </si>
  <si>
    <t>https://gmatclub.com/forum/topic10443.html</t>
  </si>
  <si>
    <t>https://gmatclub.com/forum/topic35732.html</t>
  </si>
  <si>
    <t>https://gmatclub.com/forum/topic24418.html</t>
  </si>
  <si>
    <t>https://gmatclub.com/forum/topic60659.html</t>
  </si>
  <si>
    <t>https://gmatclub.com/forum/topic2488.html</t>
  </si>
  <si>
    <t>https://gmatclub.com/forum/topic112168.html</t>
  </si>
  <si>
    <t>https://gmatclub.com/forum/topic94901.html</t>
  </si>
  <si>
    <t>https://gmatclub.com/forum/topic108199.html</t>
  </si>
  <si>
    <t>https://gmatclub.com/forum/topic88270.html</t>
  </si>
  <si>
    <t>https://gmatclub.com/forum/topic107769.html</t>
  </si>
  <si>
    <t>https://gmatclub.com/forum/topic106010.html</t>
  </si>
  <si>
    <t>https://gmatclub.com/forum/topic85831.html</t>
  </si>
  <si>
    <t>https://gmatclub.com/forum/topic95162.html</t>
  </si>
  <si>
    <t>https://gmatclub.com/forum/topic69248.html</t>
  </si>
  <si>
    <t>https://gmatclub.com/forum/topic9358.html</t>
  </si>
  <si>
    <t>https://gmatclub.com/forum/topic79493.html</t>
  </si>
  <si>
    <t>https://gmatclub.com/forum/topic21226.html</t>
  </si>
  <si>
    <t>https://gmatclub.com/forum/topic31236.html</t>
  </si>
  <si>
    <t>https://gmatclub.com/forum/topic38122.html</t>
  </si>
  <si>
    <t>https://gmatclub.com/forum/topic68725.html</t>
  </si>
  <si>
    <t>https://gmatclub.com/forum/topic23165.html</t>
  </si>
  <si>
    <t>https://gmatclub.com/forum/topic85276.html</t>
  </si>
  <si>
    <t>https://gmatclub.com/forum/topic61155.html</t>
  </si>
  <si>
    <t>https://gmatclub.com/forum/topic82321.html</t>
  </si>
  <si>
    <t>https://gmatclub.com/forum/topic24431.html</t>
  </si>
  <si>
    <t>https://gmatclub.com/forum/topic30185.html</t>
  </si>
  <si>
    <t>https://gmatclub.com/forum/topic60634.html</t>
  </si>
  <si>
    <t>https://gmatclub.com/forum/topic89184.html</t>
  </si>
  <si>
    <t>https://gmatclub.com/forum/topic113483.html</t>
  </si>
  <si>
    <t>https://gmatclub.com/forum/topic110947.html</t>
  </si>
  <si>
    <t>https://gmatclub.com/forum/topic128403.html</t>
  </si>
  <si>
    <t>https://gmatclub.com/forum/topic113655.html</t>
  </si>
  <si>
    <t>https://gmatclub.com/forum/topic95543.html</t>
  </si>
  <si>
    <t>https://gmatclub.com/forum/topic104266.html</t>
  </si>
  <si>
    <t>https://gmatclub.com/forum/topic89304.html</t>
  </si>
  <si>
    <t>https://gmatclub.com/forum/topic110408.html</t>
  </si>
  <si>
    <t>https://gmatclub.com/forum/topic103518.html</t>
  </si>
  <si>
    <t>https://gmatclub.com/forum/topic102599.html</t>
  </si>
  <si>
    <t>https://gmatclub.com/forum/topic104274.html</t>
  </si>
  <si>
    <t>https://gmatclub.com/forum/topic87086.html</t>
  </si>
  <si>
    <t>https://gmatclub.com/forum/topic99763.html</t>
  </si>
  <si>
    <t>https://gmatclub.com/forum/topic112892.html</t>
  </si>
  <si>
    <t>https://gmatclub.com/forum/topic82835.html</t>
  </si>
  <si>
    <t>https://gmatclub.com/forum/topic63501.html</t>
  </si>
  <si>
    <t>https://gmatclub.com/forum/topic104490.html</t>
  </si>
  <si>
    <t>https://gmatclub.com/forum/topic123303.html</t>
  </si>
  <si>
    <t>https://gmatclub.com/forum/topic129474.html</t>
  </si>
  <si>
    <t>https://gmatclub.com/forum/topic128527.html</t>
  </si>
  <si>
    <t>https://gmatclub.com/forum/topic108787.html</t>
  </si>
  <si>
    <t>https://gmatclub.com/forum/topic128707.html</t>
  </si>
  <si>
    <t>https://gmatclub.com/forum/topic99744.html</t>
  </si>
  <si>
    <t>https://gmatclub.com/forum/topic126232.html</t>
  </si>
  <si>
    <t>https://gmatclub.com/forum/topic113837.html</t>
  </si>
  <si>
    <t>https://gmatclub.com/forum/topic107238.html</t>
  </si>
  <si>
    <t>https://gmatclub.com/forum/topic104710.html</t>
  </si>
  <si>
    <t>https://gmatclub.com/forum/topic104108.html</t>
  </si>
  <si>
    <t>https://gmatclub.com/forum/topic96389.html</t>
  </si>
  <si>
    <t>https://gmatclub.com/forum/topic86290.html</t>
  </si>
  <si>
    <t>https://gmatclub.com/forum/topic99378.html</t>
  </si>
  <si>
    <t>https://gmatclub.com/forum/topic119623.html</t>
  </si>
  <si>
    <t>https://gmatclub.com/forum/topic82702.html</t>
  </si>
  <si>
    <t>https://gmatclub.com/forum/topic99549.html</t>
  </si>
  <si>
    <t>https://gmatclub.com/forum/topic60401.html</t>
  </si>
  <si>
    <t>https://gmatclub.com/forum/topic71301.html</t>
  </si>
  <si>
    <t>https://gmatclub.com/forum/topic61729.html</t>
  </si>
  <si>
    <t>https://gmatclub.com/forum/topic92383.html</t>
  </si>
  <si>
    <t>https://gmatclub.com/forum/topic15505.html</t>
  </si>
  <si>
    <t>https://gmatclub.com/forum/topic20332.html</t>
  </si>
  <si>
    <t>https://gmatclub.com/forum/topic13837.html</t>
  </si>
  <si>
    <t>https://gmatclub.com/forum/topic57374.html</t>
  </si>
  <si>
    <t>https://gmatclub.com/forum/topic55740.html</t>
  </si>
  <si>
    <t>https://gmatclub.com/forum/topic129974.html</t>
  </si>
  <si>
    <t>https://gmatclub.com/forum/topic102356.html</t>
  </si>
  <si>
    <t>https://gmatclub.com/forum/topic55961.html</t>
  </si>
  <si>
    <t>https://gmatclub.com/forum/topic93463.html</t>
  </si>
  <si>
    <t>https://gmatclub.com/forum/topic100527.html</t>
  </si>
  <si>
    <t>https://gmatclub.com/forum/topic104741.html</t>
  </si>
  <si>
    <t>https://gmatclub.com/forum/topic100605.html</t>
  </si>
  <si>
    <t>https://gmatclub.com/forum/topic59131.html</t>
  </si>
  <si>
    <t>https://gmatclub.com/forum/topic24909.html</t>
  </si>
  <si>
    <t>https://gmatclub.com/forum/topic33135.html</t>
  </si>
  <si>
    <t>https://gmatclub.com/forum/topic372134.html</t>
  </si>
  <si>
    <t>https://gmatclub.com/forum/topic106500.html</t>
  </si>
  <si>
    <t>https://gmatclub.com/forum/topic131736.html</t>
  </si>
  <si>
    <t>https://gmatclub.com/forum/topic86070.html</t>
  </si>
  <si>
    <t>https://gmatclub.com/forum/topic106946.html</t>
  </si>
  <si>
    <t>https://gmatclub.com/forum/topic88407.html</t>
  </si>
  <si>
    <t>https://gmatclub.com/forum/topic60934.html</t>
  </si>
  <si>
    <t>https://gmatclub.com/forum/topic135543.html</t>
  </si>
  <si>
    <t>https://gmatclub.com/forum/topic134573.html</t>
  </si>
  <si>
    <t>https://gmatclub.com/forum/topic93755.html</t>
  </si>
  <si>
    <t>https://gmatclub.com/forum/topic2477.html</t>
  </si>
  <si>
    <t>https://gmatclub.com/forum/topic88471.html</t>
  </si>
  <si>
    <t>https://gmatclub.com/forum/topic104514.html</t>
  </si>
  <si>
    <t>https://gmatclub.com/forum/topic85159.html</t>
  </si>
  <si>
    <t>https://gmatclub.com/forum/topic94581.html</t>
  </si>
  <si>
    <t>https://gmatclub.com/forum/topic130682.html</t>
  </si>
  <si>
    <t>https://gmatclub.com/forum/topic109026.html</t>
  </si>
  <si>
    <t>https://gmatclub.com/forum/topic95840.html</t>
  </si>
  <si>
    <t>https://gmatclub.com/forum/topic84131.html</t>
  </si>
  <si>
    <t>https://gmatclub.com/forum/topic66692.html</t>
  </si>
  <si>
    <t>geom</t>
  </si>
  <si>
    <t>https://gmatclub.com/forum/topic76434.html</t>
  </si>
  <si>
    <t>https://gmatclub.com/forum/topic90331.html</t>
  </si>
  <si>
    <t>https://gmatclub.com/forum/topic62011.html</t>
  </si>
  <si>
    <t>https://gmatclub.com/forum/topic55987.html</t>
  </si>
  <si>
    <t>https://gmatclub.com/forum/topic104122.html</t>
  </si>
  <si>
    <t>https://gmatclub.com/forum/topic97716.html</t>
  </si>
  <si>
    <t>https://gmatclub.com/forum/topic127748.html</t>
  </si>
  <si>
    <t>https://gmatclub.com/forum/topic82159.html</t>
  </si>
  <si>
    <t>https://gmatclub.com/forum/topic89562.html</t>
  </si>
  <si>
    <t>https://gmatclub.com/forum/topic40291.html</t>
  </si>
  <si>
    <t>https://gmatclub.com/forum/topic99665.html</t>
  </si>
  <si>
    <t>https://gmatclub.com/forum/topic100731.html</t>
  </si>
  <si>
    <t>https://gmatclub.com/forum/topic128515.html</t>
  </si>
  <si>
    <t>https://gmatclub.com/forum/topic105469.html</t>
  </si>
  <si>
    <t>https://gmatclub.com/forum/topic134233.html</t>
  </si>
  <si>
    <t>https://gmatclub.com/forum/topic71492.html</t>
  </si>
  <si>
    <t>https://gmatclub.com/forum/topic127069.html</t>
  </si>
  <si>
    <t>https://gmatclub.com/forum/topic127095.html</t>
  </si>
  <si>
    <t>https://gmatclub.com/forum/topic13113.html</t>
  </si>
  <si>
    <t>https://gmatclub.com/forum/topic136661.html</t>
  </si>
  <si>
    <t>https://gmatclub.com/forum/topic127888.html</t>
  </si>
  <si>
    <t>https://gmatclub.com/forum/topic127635.html</t>
  </si>
  <si>
    <t>https://gmatclub.com/forum/topic126414.html</t>
  </si>
  <si>
    <t>https://gmatclub.com/forum/topic115682.html</t>
  </si>
  <si>
    <t>https://gmatclub.com/forum/topic53611.html</t>
  </si>
  <si>
    <t>https://gmatclub.com/forum/topic126612.html</t>
  </si>
  <si>
    <t>https://gmatclub.com/forum/topic95664.html</t>
  </si>
  <si>
    <t>https://gmatclub.com/forum/topic109295.html</t>
  </si>
  <si>
    <t>https://gmatclub.com/forum/topic98041.html</t>
  </si>
  <si>
    <t>https://gmatclub.com/forum/topic90635.html</t>
  </si>
  <si>
    <t>https://gmatclub.com/forum/topic100514.html</t>
  </si>
  <si>
    <t>https://gmatclub.com/forum/topic104127.html</t>
  </si>
  <si>
    <t>https://gmatclub.com/forum/topic102551.html</t>
  </si>
  <si>
    <t>https://gmatclub.com/forum/topic67693.html</t>
  </si>
  <si>
    <t>https://gmatclub.com/forum/topic90901.html</t>
  </si>
  <si>
    <t>https://gmatclub.com/forum/topic103914.html</t>
  </si>
  <si>
    <t>https://gmatclub.com/forum/topic128421.html</t>
  </si>
  <si>
    <t>https://gmatclub.com/forum/topic11932.html</t>
  </si>
  <si>
    <t>https://gmatclub.com/forum/topic85443.html</t>
  </si>
  <si>
    <t>https://gmatclub.com/forum/topic54083.html</t>
  </si>
  <si>
    <t>https://gmatclub.com/forum/topic60352.html</t>
  </si>
  <si>
    <t>polygons</t>
  </si>
  <si>
    <t>1x</t>
  </si>
  <si>
    <t>11 Feb 2022, 18:23</t>
  </si>
  <si>
    <t>11 Feb 2022, 18:15</t>
  </si>
  <si>
    <t>11 Feb 2022, 18:10</t>
  </si>
  <si>
    <t>11 Feb 2022, 18:04</t>
  </si>
  <si>
    <t>11 Feb 2022, 17:52</t>
  </si>
  <si>
    <t>10 Feb 2022, 20:22</t>
  </si>
  <si>
    <t>10 Feb 2022, 20:18</t>
  </si>
  <si>
    <t>10 Feb 2022, 20:05</t>
  </si>
  <si>
    <t>10 Feb 2022, 19:53</t>
  </si>
  <si>
    <t>10 Feb 2022, 19:21</t>
  </si>
  <si>
    <t>10 Feb 2022, 15:53</t>
  </si>
  <si>
    <t>https://gmatclub.com/forum/topic127147.html</t>
  </si>
  <si>
    <t>https://gmatclub.com/forum/topic102031.html</t>
  </si>
  <si>
    <t>https://gmatclub.com/forum/topic126631.html</t>
  </si>
  <si>
    <t>https://gmatclub.com/forum/topic116068.html</t>
  </si>
  <si>
    <t>https://gmatclub.com/forum/topic84766.html</t>
  </si>
  <si>
    <t>https://gmatclub.com/forum/topic118920.html</t>
  </si>
  <si>
    <t>https://gmatclub.com/forum/topic88255.html</t>
  </si>
  <si>
    <t>https://gmatclub.com/forum/topic29868.html</t>
  </si>
  <si>
    <t>https://gmatclub.com/forum/topic76666.html</t>
  </si>
  <si>
    <t>https://gmatclub.com/forum/topic85836.html</t>
  </si>
  <si>
    <t>https://gmatclub.com/forum/topic97397.html</t>
  </si>
  <si>
    <t>https://gmatclub.com/forum/topic71955.html</t>
  </si>
  <si>
    <t>https://gmatclub.com/forum/topic100866.html</t>
  </si>
  <si>
    <t>https://gmatclub.com/forum/topic127370.html</t>
  </si>
  <si>
    <t>https://gmatclub.com/forum/topic110917.html</t>
  </si>
  <si>
    <t>https://gmatclub.com/forum/topic102490.html</t>
  </si>
  <si>
    <t>https://gmatclub.com/forum/topic114534.html</t>
  </si>
  <si>
    <t>https://gmatclub.com/forum/topic126666.html</t>
  </si>
  <si>
    <t>https://gmatclub.com/forum/topic88400.html</t>
  </si>
  <si>
    <t>https://gmatclub.com/forum/topic107171.html</t>
  </si>
  <si>
    <t>https://gmatclub.com/forum/topic115973.html</t>
  </si>
  <si>
    <t>https://gmatclub.com/forum/topic107233.html</t>
  </si>
  <si>
    <t>https://gmatclub.com/forum/topic93421.html</t>
  </si>
  <si>
    <t>https://gmatclub.com/forum/topic123301.html</t>
  </si>
  <si>
    <t>https://gmatclub.com/forum/topic56105.html</t>
  </si>
  <si>
    <t>https://gmatclub.com/forum/topic84779.html</t>
  </si>
  <si>
    <t>https://gmatclub.com/forum/topic59394.html</t>
  </si>
  <si>
    <t>https://gmatclub.com/forum/topic83652.html</t>
  </si>
  <si>
    <t>https://gmatclub.com/forum/topic55680.html</t>
  </si>
  <si>
    <t>https://gmatclub.com/forum/topic96158.html</t>
  </si>
  <si>
    <t>https://gmatclub.com/forum/topic40301.html</t>
  </si>
  <si>
    <t>https://gmatclub.com/forum/topic63639.html</t>
  </si>
  <si>
    <t>https://gmatclub.com/forum/topic126140.html</t>
  </si>
  <si>
    <t>geo</t>
  </si>
  <si>
    <t>functions</t>
  </si>
  <si>
    <t>https://gmatclub.com/forum/topic107421.html</t>
  </si>
  <si>
    <t>https://gmatclub.com/forum/topic109662.html</t>
  </si>
  <si>
    <t>https://gmatclub.com/forum/topic102357.html</t>
  </si>
  <si>
    <t>https://gmatclub.com/forum/topic99822.html</t>
  </si>
  <si>
    <t>https://gmatclub.com/forum/topic38710.html</t>
  </si>
  <si>
    <t>https://gmatclub.com/forum/topic27342.html</t>
  </si>
  <si>
    <t>https://gmatclub.com/forum/topic23902.html</t>
  </si>
  <si>
    <t>https://gmatclub.com/forum/topic95947.html</t>
  </si>
  <si>
    <t>https://gmatclub.com/forum/topic67319.html</t>
  </si>
  <si>
    <t>https://gmatclub.com/forum/topic94458.html</t>
  </si>
  <si>
    <t>https://gmatclub.com/forum/topic36774.html</t>
  </si>
  <si>
    <t>https://gmatclub.com/forum/topic91398.html</t>
  </si>
  <si>
    <t>https://gmatclub.com/forum/topic87439.html</t>
  </si>
  <si>
    <t>https://gmatclub.com/forum/topic106511.html</t>
  </si>
  <si>
    <t>https://gmatclub.com/forum/topic88649.html</t>
  </si>
  <si>
    <t>https://gmatclub.com/forum/topic100767.html</t>
  </si>
  <si>
    <t>https://gmatclub.com/forum/topic54913.html</t>
  </si>
  <si>
    <t>https://gmatclub.com/forum/topic88377.html</t>
  </si>
  <si>
    <t>https://gmatclub.com/forum/topic89478.html</t>
  </si>
  <si>
    <t>https://gmatclub.com/forum/topic92243.html</t>
  </si>
  <si>
    <t>https://gmatclub.com/forum/topic122307.html</t>
  </si>
  <si>
    <t>https://gmatclub.com/forum/topic96084.html</t>
  </si>
  <si>
    <t>https://gmatclub.com/forum/topic87514.html</t>
  </si>
  <si>
    <t>https://gmatclub.com/forum/topic103955.html</t>
  </si>
  <si>
    <t>https://gmatclub.com/forum/topic109716.html</t>
  </si>
  <si>
    <t>https://gmatclub.com/forum/topic90320.html</t>
  </si>
  <si>
    <t>https://gmatclub.com/forum/topic110744.html</t>
  </si>
  <si>
    <t>https://gmatclub.com/forum/topic96082.html</t>
  </si>
  <si>
    <t>https://gmatclub.com/forum/topic89307.html</t>
  </si>
  <si>
    <t>https://gmatclub.com/forum/topic85736.html</t>
  </si>
  <si>
    <t>https://gmatclub.com/forum/topic45899.html</t>
  </si>
  <si>
    <t>https://gmatclub.com/forum/topic101577.html</t>
  </si>
  <si>
    <t>https://gmatclub.com/forum/topic70317.html</t>
  </si>
  <si>
    <t>https://gmatclub.com/forum/topic86159.html</t>
  </si>
  <si>
    <t>https://gmatclub.com/forum/topic65929.html</t>
  </si>
  <si>
    <t>https://gmatclub.com/forum/topic54152.html</t>
  </si>
  <si>
    <t>https://gmatclub.com/forum/topic112162.html</t>
  </si>
  <si>
    <t>https://gmatclub.com/forum/topic56052.html</t>
  </si>
  <si>
    <t>https://gmatclub.com/forum/topic88126.html</t>
  </si>
  <si>
    <t>https://gmatclub.com/forum/topic101845.html</t>
  </si>
  <si>
    <t>sub-600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</si>
</sst>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#,##0_)_%;\(#,##0\)_%;_(&quot;–&quot;_)_%;_(@_)_%"/>
    <numFmt numFmtId="165" formatCode="#,##0.00&quot; m&quot;;\(#,##0.00\)&quot; m&quot;;&quot;–&quot;\ &quot;&quot;\ m&quot;&quot;;@\ &quot; m&quot;"/>
    <numFmt numFmtId="166" formatCode="_(#,##0%_);\(#,##0%\);_(&quot;–&quot;_)_%;_(@_)_%"/>
    <numFmt numFmtId="167" formatCode="0.000"/>
    <numFmt numFmtId="168" formatCode="_(#,##0.0%_);\(#,##0.0%\);_(&quot;–&quot;_)_%;_(@_)_%"/>
    <numFmt numFmtId="169" formatCode="_(#,##0.00_)_%;\(#,##0.00\)_%;_(&quot;–&quot;_)_%;_(@_)_%"/>
    <numFmt numFmtId="170" formatCode="0.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23" fillId="0" borderId="0"/>
  </cellStyleXfs>
  <cellXfs count="21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2" fillId="6" borderId="0" xfId="0" applyFont="1" applyFill="1" applyBorder="1"/>
    <xf numFmtId="0" fontId="0" fillId="0" borderId="0" xfId="0" applyBorder="1"/>
    <xf numFmtId="0" fontId="0" fillId="0" borderId="0" xfId="0" applyFill="1"/>
    <xf numFmtId="0" fontId="1" fillId="0" borderId="0" xfId="0" applyFont="1"/>
    <xf numFmtId="0" fontId="0" fillId="0" borderId="1" xfId="0" applyBorder="1"/>
    <xf numFmtId="0" fontId="0" fillId="0" borderId="0" xfId="0" applyFill="1" applyBorder="1"/>
    <xf numFmtId="0" fontId="0" fillId="0" borderId="1" xfId="0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/>
    <xf numFmtId="165" fontId="0" fillId="0" borderId="0" xfId="0" applyNumberFormat="1" applyAlignment="1">
      <alignment horizontal="right"/>
    </xf>
    <xf numFmtId="0" fontId="4" fillId="6" borderId="11" xfId="0" applyFont="1" applyFill="1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0" xfId="0" applyNumberFormat="1" applyAlignment="1">
      <alignment horizontal="right"/>
    </xf>
    <xf numFmtId="0" fontId="7" fillId="7" borderId="11" xfId="0" applyFont="1" applyFill="1" applyBorder="1"/>
    <xf numFmtId="0" fontId="7" fillId="4" borderId="11" xfId="0" applyFont="1" applyFill="1" applyBorder="1"/>
    <xf numFmtId="0" fontId="7" fillId="2" borderId="11" xfId="0" applyFont="1" applyFill="1" applyBorder="1"/>
    <xf numFmtId="0" fontId="7" fillId="3" borderId="11" xfId="0" applyFont="1" applyFill="1" applyBorder="1"/>
    <xf numFmtId="0" fontId="7" fillId="9" borderId="11" xfId="0" applyFont="1" applyFill="1" applyBorder="1"/>
    <xf numFmtId="0" fontId="4" fillId="10" borderId="11" xfId="0" applyFont="1" applyFill="1" applyBorder="1"/>
    <xf numFmtId="0" fontId="7" fillId="8" borderId="11" xfId="0" applyFont="1" applyFill="1" applyBorder="1"/>
    <xf numFmtId="0" fontId="7" fillId="5" borderId="11" xfId="0" applyFont="1" applyFill="1" applyBorder="1"/>
    <xf numFmtId="0" fontId="8" fillId="11" borderId="0" xfId="0" applyFont="1" applyFill="1"/>
    <xf numFmtId="0" fontId="4" fillId="11" borderId="0" xfId="0" applyFont="1" applyFill="1"/>
    <xf numFmtId="0" fontId="9" fillId="0" borderId="0" xfId="1"/>
    <xf numFmtId="0" fontId="8" fillId="10" borderId="0" xfId="0" applyFont="1" applyFill="1"/>
    <xf numFmtId="0" fontId="0" fillId="0" borderId="14" xfId="0" applyBorder="1"/>
    <xf numFmtId="0" fontId="7" fillId="7" borderId="15" xfId="0" applyFont="1" applyFill="1" applyBorder="1"/>
    <xf numFmtId="0" fontId="0" fillId="0" borderId="14" xfId="0" applyBorder="1" applyAlignment="1">
      <alignment horizontal="right"/>
    </xf>
    <xf numFmtId="0" fontId="0" fillId="0" borderId="7" xfId="0" applyNumberFormat="1" applyBorder="1" applyAlignment="1">
      <alignment horizontal="center"/>
    </xf>
    <xf numFmtId="165" fontId="13" fillId="0" borderId="14" xfId="0" applyNumberFormat="1" applyFont="1" applyBorder="1" applyAlignment="1">
      <alignment horizontal="right"/>
    </xf>
    <xf numFmtId="0" fontId="13" fillId="0" borderId="0" xfId="0" applyNumberFormat="1" applyFont="1" applyFill="1" applyBorder="1" applyAlignment="1">
      <alignment horizontal="center"/>
    </xf>
    <xf numFmtId="167" fontId="0" fillId="0" borderId="0" xfId="0" applyNumberFormat="1"/>
    <xf numFmtId="166" fontId="14" fillId="0" borderId="14" xfId="0" applyNumberFormat="1" applyFont="1" applyBorder="1" applyAlignment="1">
      <alignment horizontal="right"/>
    </xf>
    <xf numFmtId="2" fontId="0" fillId="0" borderId="0" xfId="0" applyNumberFormat="1"/>
    <xf numFmtId="168" fontId="0" fillId="0" borderId="14" xfId="0" applyNumberFormat="1" applyBorder="1" applyAlignment="1">
      <alignment horizontal="right"/>
    </xf>
    <xf numFmtId="2" fontId="4" fillId="6" borderId="8" xfId="0" applyNumberFormat="1" applyFont="1" applyFill="1" applyBorder="1" applyAlignment="1">
      <alignment horizontal="centerContinuous"/>
    </xf>
    <xf numFmtId="0" fontId="7" fillId="12" borderId="0" xfId="0" applyFont="1" applyFill="1" applyAlignment="1">
      <alignment horizontal="right"/>
    </xf>
    <xf numFmtId="0" fontId="7" fillId="12" borderId="10" xfId="0" applyFont="1" applyFill="1" applyBorder="1" applyAlignment="1">
      <alignment horizontal="right"/>
    </xf>
    <xf numFmtId="0" fontId="15" fillId="6" borderId="15" xfId="0" applyFont="1" applyFill="1" applyBorder="1"/>
    <xf numFmtId="0" fontId="15" fillId="6" borderId="11" xfId="0" applyFont="1" applyFill="1" applyBorder="1"/>
    <xf numFmtId="14" fontId="0" fillId="0" borderId="0" xfId="0" applyNumberFormat="1" applyBorder="1"/>
    <xf numFmtId="0" fontId="0" fillId="0" borderId="0" xfId="0" applyBorder="1" applyAlignment="1">
      <alignment horizontal="right"/>
    </xf>
    <xf numFmtId="14" fontId="0" fillId="0" borderId="1" xfId="0" applyNumberFormat="1" applyBorder="1"/>
    <xf numFmtId="167" fontId="0" fillId="0" borderId="0" xfId="0" applyNumberFormat="1" applyBorder="1"/>
    <xf numFmtId="2" fontId="0" fillId="0" borderId="0" xfId="0" applyNumberFormat="1" applyBorder="1"/>
    <xf numFmtId="167" fontId="0" fillId="0" borderId="0" xfId="0" applyNumberFormat="1" applyFill="1" applyBorder="1"/>
    <xf numFmtId="0" fontId="0" fillId="0" borderId="0" xfId="0" applyNumberFormat="1" applyFont="1" applyBorder="1" applyAlignment="1">
      <alignment horizontal="center"/>
    </xf>
    <xf numFmtId="0" fontId="0" fillId="0" borderId="0" xfId="0" applyFont="1"/>
    <xf numFmtId="166" fontId="0" fillId="0" borderId="14" xfId="0" applyNumberFormat="1" applyFont="1" applyBorder="1" applyAlignment="1">
      <alignment horizontal="right"/>
    </xf>
    <xf numFmtId="166" fontId="0" fillId="0" borderId="7" xfId="0" applyNumberFormat="1" applyFont="1" applyBorder="1" applyAlignment="1">
      <alignment horizontal="right"/>
    </xf>
    <xf numFmtId="0" fontId="0" fillId="0" borderId="0" xfId="0" applyFont="1" applyAlignment="1">
      <alignment horizontal="right"/>
    </xf>
    <xf numFmtId="0" fontId="6" fillId="0" borderId="0" xfId="0" applyNumberFormat="1" applyFont="1" applyBorder="1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/>
    <xf numFmtId="166" fontId="13" fillId="0" borderId="14" xfId="0" applyNumberFormat="1" applyFont="1" applyBorder="1" applyAlignment="1">
      <alignment horizontal="right"/>
    </xf>
    <xf numFmtId="0" fontId="16" fillId="0" borderId="7" xfId="0" applyNumberFormat="1" applyFont="1" applyBorder="1" applyAlignment="1">
      <alignment horizontal="center"/>
    </xf>
    <xf numFmtId="0" fontId="16" fillId="0" borderId="0" xfId="0" applyFont="1"/>
    <xf numFmtId="0" fontId="16" fillId="0" borderId="14" xfId="0" applyFont="1" applyBorder="1"/>
    <xf numFmtId="0" fontId="0" fillId="0" borderId="0" xfId="0" applyFill="1" applyBorder="1" applyAlignment="1">
      <alignment horizontal="right"/>
    </xf>
    <xf numFmtId="0" fontId="4" fillId="13" borderId="11" xfId="0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0" fillId="5" borderId="0" xfId="0" applyFont="1" applyFill="1" applyAlignment="1">
      <alignment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vertical="top" wrapText="1"/>
    </xf>
    <xf numFmtId="0" fontId="10" fillId="5" borderId="0" xfId="0" applyFont="1" applyFill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7" fillId="14" borderId="11" xfId="0" applyFont="1" applyFill="1" applyBorder="1"/>
    <xf numFmtId="0" fontId="0" fillId="0" borderId="0" xfId="0" applyAlignment="1">
      <alignment horizontal="center" vertical="center"/>
    </xf>
    <xf numFmtId="0" fontId="4" fillId="15" borderId="0" xfId="0" applyFont="1" applyFill="1"/>
    <xf numFmtId="168" fontId="0" fillId="0" borderId="0" xfId="0" applyNumberFormat="1" applyAlignment="1">
      <alignment horizontal="right"/>
    </xf>
    <xf numFmtId="0" fontId="1" fillId="0" borderId="3" xfId="0" applyFont="1" applyBorder="1"/>
    <xf numFmtId="0" fontId="10" fillId="5" borderId="0" xfId="0" applyFont="1" applyFill="1" applyAlignment="1"/>
    <xf numFmtId="0" fontId="0" fillId="0" borderId="0" xfId="0" applyBorder="1" applyAlignment="1">
      <alignment horizontal="center"/>
    </xf>
    <xf numFmtId="0" fontId="4" fillId="6" borderId="0" xfId="0" applyFont="1" applyFill="1" applyAlignment="1">
      <alignment horizontal="center"/>
    </xf>
    <xf numFmtId="0" fontId="0" fillId="5" borderId="0" xfId="0" applyFill="1" applyAlignment="1">
      <alignment wrapText="1"/>
    </xf>
    <xf numFmtId="0" fontId="0" fillId="5" borderId="0" xfId="0" applyFill="1" applyBorder="1" applyAlignment="1">
      <alignment wrapText="1"/>
    </xf>
    <xf numFmtId="0" fontId="17" fillId="0" borderId="0" xfId="0" applyNumberFormat="1" applyFont="1" applyFill="1" applyBorder="1" applyAlignment="1">
      <alignment horizontal="center"/>
    </xf>
    <xf numFmtId="2" fontId="4" fillId="6" borderId="3" xfId="0" applyNumberFormat="1" applyFont="1" applyFill="1" applyBorder="1" applyAlignment="1">
      <alignment horizontal="centerContinuous"/>
    </xf>
    <xf numFmtId="2" fontId="0" fillId="0" borderId="0" xfId="0" applyNumberFormat="1" applyBorder="1" applyAlignment="1">
      <alignment horizontal="right"/>
    </xf>
    <xf numFmtId="0" fontId="0" fillId="0" borderId="8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6" xfId="0" applyBorder="1"/>
    <xf numFmtId="0" fontId="7" fillId="12" borderId="1" xfId="0" applyFont="1" applyFill="1" applyBorder="1"/>
    <xf numFmtId="0" fontId="0" fillId="0" borderId="17" xfId="0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0" fontId="0" fillId="0" borderId="0" xfId="0" applyFill="1" applyBorder="1" applyAlignment="1">
      <alignment vertical="top" wrapText="1"/>
    </xf>
    <xf numFmtId="169" fontId="0" fillId="0" borderId="0" xfId="0" applyNumberFormat="1" applyFill="1" applyBorder="1" applyAlignment="1">
      <alignment horizontal="right" wrapText="1"/>
    </xf>
    <xf numFmtId="0" fontId="7" fillId="12" borderId="0" xfId="0" applyFont="1" applyFill="1" applyBorder="1" applyAlignment="1">
      <alignment horizontal="right"/>
    </xf>
    <xf numFmtId="0" fontId="4" fillId="6" borderId="10" xfId="0" applyFont="1" applyFill="1" applyBorder="1"/>
    <xf numFmtId="168" fontId="0" fillId="0" borderId="10" xfId="0" applyNumberFormat="1" applyBorder="1" applyAlignment="1">
      <alignment horizontal="right"/>
    </xf>
    <xf numFmtId="168" fontId="0" fillId="0" borderId="0" xfId="0" applyNumberFormat="1" applyBorder="1" applyAlignment="1">
      <alignment horizontal="right"/>
    </xf>
    <xf numFmtId="0" fontId="7" fillId="12" borderId="3" xfId="0" applyFont="1" applyFill="1" applyBorder="1" applyAlignment="1">
      <alignment horizontal="right"/>
    </xf>
    <xf numFmtId="170" fontId="19" fillId="4" borderId="7" xfId="0" applyNumberFormat="1" applyFont="1" applyFill="1" applyBorder="1" applyAlignment="1">
      <alignment horizontal="center"/>
    </xf>
    <xf numFmtId="0" fontId="7" fillId="12" borderId="9" xfId="0" applyFont="1" applyFill="1" applyBorder="1" applyAlignment="1">
      <alignment horizontal="right"/>
    </xf>
    <xf numFmtId="0" fontId="7" fillId="12" borderId="7" xfId="0" applyFont="1" applyFill="1" applyBorder="1" applyAlignment="1">
      <alignment horizontal="center"/>
    </xf>
    <xf numFmtId="0" fontId="7" fillId="12" borderId="18" xfId="0" applyFont="1" applyFill="1" applyBorder="1" applyAlignment="1">
      <alignment horizontal="right"/>
    </xf>
    <xf numFmtId="168" fontId="0" fillId="0" borderId="4" xfId="0" applyNumberFormat="1" applyBorder="1" applyAlignment="1">
      <alignment horizontal="right"/>
    </xf>
    <xf numFmtId="0" fontId="7" fillId="12" borderId="19" xfId="0" applyFont="1" applyFill="1" applyBorder="1" applyAlignment="1">
      <alignment horizontal="center"/>
    </xf>
    <xf numFmtId="168" fontId="0" fillId="0" borderId="5" xfId="0" applyNumberFormat="1" applyBorder="1" applyAlignment="1">
      <alignment horizontal="right"/>
    </xf>
    <xf numFmtId="168" fontId="0" fillId="0" borderId="20" xfId="0" applyNumberFormat="1" applyBorder="1" applyAlignment="1">
      <alignment horizontal="right"/>
    </xf>
    <xf numFmtId="168" fontId="0" fillId="0" borderId="6" xfId="0" applyNumberFormat="1" applyBorder="1" applyAlignment="1">
      <alignment horizontal="right"/>
    </xf>
    <xf numFmtId="168" fontId="0" fillId="0" borderId="21" xfId="0" applyNumberFormat="1" applyBorder="1" applyAlignment="1">
      <alignment horizontal="right"/>
    </xf>
    <xf numFmtId="0" fontId="7" fillId="12" borderId="22" xfId="0" applyFont="1" applyFill="1" applyBorder="1" applyAlignment="1">
      <alignment horizontal="right"/>
    </xf>
    <xf numFmtId="168" fontId="0" fillId="0" borderId="23" xfId="0" applyNumberFormat="1" applyBorder="1" applyAlignment="1">
      <alignment horizontal="right"/>
    </xf>
    <xf numFmtId="168" fontId="0" fillId="0" borderId="24" xfId="0" applyNumberFormat="1" applyBorder="1" applyAlignment="1">
      <alignment horizontal="right"/>
    </xf>
    <xf numFmtId="168" fontId="0" fillId="0" borderId="25" xfId="0" applyNumberFormat="1" applyBorder="1" applyAlignment="1">
      <alignment horizontal="right"/>
    </xf>
    <xf numFmtId="168" fontId="0" fillId="0" borderId="26" xfId="0" applyNumberFormat="1" applyBorder="1" applyAlignment="1">
      <alignment horizontal="right"/>
    </xf>
    <xf numFmtId="0" fontId="1" fillId="0" borderId="1" xfId="0" applyFont="1" applyBorder="1" applyAlignment="1"/>
    <xf numFmtId="168" fontId="0" fillId="0" borderId="1" xfId="0" applyNumberFormat="1" applyBorder="1" applyAlignment="1">
      <alignment horizontal="right"/>
    </xf>
    <xf numFmtId="0" fontId="7" fillId="12" borderId="1" xfId="0" applyFont="1" applyFill="1" applyBorder="1" applyAlignment="1">
      <alignment horizontal="right"/>
    </xf>
    <xf numFmtId="168" fontId="0" fillId="0" borderId="17" xfId="0" applyNumberFormat="1" applyBorder="1" applyAlignment="1">
      <alignment horizontal="right"/>
    </xf>
    <xf numFmtId="168" fontId="0" fillId="0" borderId="16" xfId="0" applyNumberFormat="1" applyBorder="1" applyAlignment="1">
      <alignment horizontal="right"/>
    </xf>
    <xf numFmtId="168" fontId="0" fillId="0" borderId="27" xfId="0" applyNumberFormat="1" applyBorder="1" applyAlignment="1">
      <alignment horizontal="right"/>
    </xf>
    <xf numFmtId="168" fontId="0" fillId="0" borderId="28" xfId="0" applyNumberFormat="1" applyBorder="1" applyAlignment="1">
      <alignment horizontal="right"/>
    </xf>
    <xf numFmtId="0" fontId="7" fillId="12" borderId="29" xfId="0" applyFont="1" applyFill="1" applyBorder="1" applyAlignment="1">
      <alignment horizontal="center"/>
    </xf>
    <xf numFmtId="168" fontId="0" fillId="0" borderId="30" xfId="0" applyNumberFormat="1" applyBorder="1" applyAlignment="1">
      <alignment horizontal="right"/>
    </xf>
    <xf numFmtId="168" fontId="0" fillId="0" borderId="31" xfId="0" applyNumberFormat="1" applyBorder="1" applyAlignment="1">
      <alignment horizontal="right"/>
    </xf>
    <xf numFmtId="168" fontId="0" fillId="0" borderId="29" xfId="0" applyNumberFormat="1" applyBorder="1" applyAlignment="1">
      <alignment horizontal="right"/>
    </xf>
    <xf numFmtId="168" fontId="0" fillId="0" borderId="32" xfId="0" applyNumberFormat="1" applyBorder="1" applyAlignment="1">
      <alignment horizontal="right"/>
    </xf>
    <xf numFmtId="0" fontId="0" fillId="0" borderId="0" xfId="0" quotePrefix="1" applyFill="1" applyBorder="1" applyAlignment="1">
      <alignment horizontal="right"/>
    </xf>
    <xf numFmtId="0" fontId="7" fillId="16" borderId="0" xfId="0" applyFont="1" applyFill="1" applyAlignment="1">
      <alignment horizontal="center"/>
    </xf>
    <xf numFmtId="0" fontId="9" fillId="0" borderId="13" xfId="1" applyBorder="1" applyAlignment="1">
      <alignment horizontal="center"/>
    </xf>
    <xf numFmtId="0" fontId="0" fillId="0" borderId="0" xfId="0" quotePrefix="1" applyAlignment="1">
      <alignment wrapText="1"/>
    </xf>
    <xf numFmtId="0" fontId="1" fillId="0" borderId="0" xfId="0" applyFont="1" applyAlignment="1">
      <alignment wrapText="1"/>
    </xf>
    <xf numFmtId="0" fontId="0" fillId="17" borderId="13" xfId="0" applyFill="1" applyBorder="1" applyAlignment="1">
      <alignment horizontal="center"/>
    </xf>
    <xf numFmtId="0" fontId="21" fillId="5" borderId="0" xfId="0" applyFont="1" applyFill="1"/>
    <xf numFmtId="14" fontId="0" fillId="5" borderId="0" xfId="0" applyNumberFormat="1" applyFill="1"/>
    <xf numFmtId="167" fontId="0" fillId="5" borderId="0" xfId="0" applyNumberFormat="1" applyFill="1" applyBorder="1"/>
    <xf numFmtId="0" fontId="9" fillId="5" borderId="0" xfId="1" applyFill="1"/>
    <xf numFmtId="0" fontId="22" fillId="6" borderId="0" xfId="0" applyFont="1" applyFill="1" applyAlignment="1">
      <alignment horizontal="center"/>
    </xf>
    <xf numFmtId="0" fontId="0" fillId="0" borderId="0" xfId="0" quotePrefix="1"/>
    <xf numFmtId="0" fontId="24" fillId="0" borderId="0" xfId="0" applyFont="1"/>
    <xf numFmtId="0" fontId="25" fillId="0" borderId="0" xfId="0" applyFont="1"/>
    <xf numFmtId="170" fontId="0" fillId="0" borderId="0" xfId="0" applyNumberFormat="1"/>
    <xf numFmtId="0" fontId="26" fillId="0" borderId="0" xfId="0" applyFont="1"/>
    <xf numFmtId="0" fontId="26" fillId="0" borderId="7" xfId="0" applyNumberFormat="1" applyFont="1" applyBorder="1" applyAlignment="1">
      <alignment horizontal="center"/>
    </xf>
    <xf numFmtId="0" fontId="27" fillId="5" borderId="0" xfId="0" applyFont="1" applyFill="1"/>
    <xf numFmtId="0" fontId="28" fillId="7" borderId="15" xfId="0" applyFont="1" applyFill="1" applyBorder="1"/>
    <xf numFmtId="0" fontId="28" fillId="7" borderId="11" xfId="0" applyFont="1" applyFill="1" applyBorder="1"/>
    <xf numFmtId="0" fontId="28" fillId="8" borderId="11" xfId="0" applyFont="1" applyFill="1" applyBorder="1"/>
    <xf numFmtId="0" fontId="28" fillId="14" borderId="11" xfId="0" applyFont="1" applyFill="1" applyBorder="1"/>
    <xf numFmtId="0" fontId="29" fillId="13" borderId="11" xfId="0" applyFont="1" applyFill="1" applyBorder="1"/>
    <xf numFmtId="0" fontId="28" fillId="4" borderId="11" xfId="0" applyFont="1" applyFill="1" applyBorder="1"/>
    <xf numFmtId="0" fontId="28" fillId="2" borderId="11" xfId="0" applyFont="1" applyFill="1" applyBorder="1"/>
    <xf numFmtId="0" fontId="28" fillId="5" borderId="11" xfId="0" applyFont="1" applyFill="1" applyBorder="1"/>
    <xf numFmtId="0" fontId="29" fillId="10" borderId="11" xfId="0" applyFont="1" applyFill="1" applyBorder="1"/>
    <xf numFmtId="0" fontId="28" fillId="3" borderId="11" xfId="0" applyFont="1" applyFill="1" applyBorder="1"/>
    <xf numFmtId="0" fontId="28" fillId="9" borderId="11" xfId="0" applyFont="1" applyFill="1" applyBorder="1"/>
    <xf numFmtId="0" fontId="27" fillId="9" borderId="0" xfId="0" applyFont="1" applyFill="1"/>
    <xf numFmtId="0" fontId="26" fillId="9" borderId="0" xfId="0" applyFont="1" applyFill="1"/>
    <xf numFmtId="0" fontId="29" fillId="6" borderId="15" xfId="0" applyFont="1" applyFill="1" applyBorder="1"/>
    <xf numFmtId="0" fontId="29" fillId="6" borderId="11" xfId="0" applyFont="1" applyFill="1" applyBorder="1"/>
    <xf numFmtId="0" fontId="29" fillId="6" borderId="0" xfId="0" applyFont="1" applyFill="1"/>
    <xf numFmtId="2" fontId="29" fillId="6" borderId="8" xfId="0" applyNumberFormat="1" applyFont="1" applyFill="1" applyBorder="1" applyAlignment="1">
      <alignment horizontal="centerContinuous"/>
    </xf>
    <xf numFmtId="2" fontId="29" fillId="6" borderId="9" xfId="0" applyNumberFormat="1" applyFont="1" applyFill="1" applyBorder="1" applyAlignment="1">
      <alignment horizontal="centerContinuous"/>
    </xf>
    <xf numFmtId="2" fontId="29" fillId="6" borderId="3" xfId="0" applyNumberFormat="1" applyFont="1" applyFill="1" applyBorder="1" applyAlignment="1">
      <alignment horizontal="centerContinuous"/>
    </xf>
    <xf numFmtId="0" fontId="26" fillId="0" borderId="7" xfId="0" applyFont="1" applyBorder="1"/>
    <xf numFmtId="0" fontId="26" fillId="0" borderId="14" xfId="0" applyNumberFormat="1" applyFont="1" applyBorder="1" applyAlignment="1">
      <alignment horizontal="center"/>
    </xf>
    <xf numFmtId="0" fontId="26" fillId="0" borderId="0" xfId="0" applyFont="1" applyAlignment="1">
      <alignment horizontal="right"/>
    </xf>
    <xf numFmtId="0" fontId="29" fillId="10" borderId="0" xfId="0" applyFont="1" applyFill="1"/>
    <xf numFmtId="0" fontId="26" fillId="0" borderId="14" xfId="0" applyFont="1" applyBorder="1"/>
    <xf numFmtId="0" fontId="28" fillId="12" borderId="0" xfId="0" applyFont="1" applyFill="1" applyAlignment="1">
      <alignment horizontal="right"/>
    </xf>
    <xf numFmtId="0" fontId="28" fillId="12" borderId="10" xfId="0" applyFont="1" applyFill="1" applyBorder="1" applyAlignment="1">
      <alignment horizontal="right"/>
    </xf>
    <xf numFmtId="0" fontId="28" fillId="12" borderId="0" xfId="0" applyFont="1" applyFill="1" applyBorder="1"/>
    <xf numFmtId="0" fontId="26" fillId="0" borderId="2" xfId="0" applyFont="1" applyBorder="1" applyAlignment="1">
      <alignment horizontal="right"/>
    </xf>
    <xf numFmtId="0" fontId="26" fillId="0" borderId="8" xfId="0" applyNumberFormat="1" applyFont="1" applyBorder="1" applyAlignment="1">
      <alignment horizontal="center"/>
    </xf>
    <xf numFmtId="0" fontId="26" fillId="17" borderId="0" xfId="0" applyFont="1" applyFill="1"/>
    <xf numFmtId="0" fontId="26" fillId="0" borderId="0" xfId="0" applyFont="1" applyBorder="1"/>
    <xf numFmtId="0" fontId="26" fillId="0" borderId="0" xfId="0" applyFont="1" applyFill="1" applyBorder="1"/>
    <xf numFmtId="0" fontId="26" fillId="0" borderId="0" xfId="0" applyFont="1" applyFill="1" applyBorder="1" applyAlignment="1">
      <alignment vertical="top" wrapText="1"/>
    </xf>
    <xf numFmtId="169" fontId="26" fillId="0" borderId="0" xfId="0" applyNumberFormat="1" applyFont="1" applyFill="1" applyBorder="1" applyAlignment="1">
      <alignment horizontal="right" wrapText="1"/>
    </xf>
    <xf numFmtId="0" fontId="26" fillId="0" borderId="14" xfId="0" applyFont="1" applyBorder="1" applyAlignment="1">
      <alignment horizontal="right"/>
    </xf>
    <xf numFmtId="165" fontId="26" fillId="0" borderId="0" xfId="0" applyNumberFormat="1" applyFont="1" applyAlignment="1">
      <alignment horizontal="right"/>
    </xf>
    <xf numFmtId="2" fontId="26" fillId="0" borderId="0" xfId="0" applyNumberFormat="1" applyFont="1" applyBorder="1" applyAlignment="1">
      <alignment horizontal="right"/>
    </xf>
    <xf numFmtId="168" fontId="26" fillId="0" borderId="14" xfId="0" applyNumberFormat="1" applyFont="1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right"/>
    </xf>
    <xf numFmtId="166" fontId="26" fillId="0" borderId="14" xfId="0" applyNumberFormat="1" applyFont="1" applyBorder="1" applyAlignment="1">
      <alignment horizontal="right"/>
    </xf>
    <xf numFmtId="2" fontId="26" fillId="0" borderId="0" xfId="0" applyNumberFormat="1" applyFont="1" applyAlignment="1">
      <alignment horizontal="right"/>
    </xf>
    <xf numFmtId="166" fontId="26" fillId="0" borderId="7" xfId="0" applyNumberFormat="1" applyFont="1" applyBorder="1" applyAlignment="1">
      <alignment horizontal="right"/>
    </xf>
    <xf numFmtId="0" fontId="23" fillId="0" borderId="0" xfId="0" applyFont="1"/>
    <xf numFmtId="168" fontId="13" fillId="0" borderId="0" xfId="0" applyNumberFormat="1" applyFont="1" applyAlignment="1">
      <alignment horizontal="right"/>
    </xf>
    <xf numFmtId="14" fontId="17" fillId="0" borderId="0" xfId="0" applyNumberFormat="1" applyFont="1" applyFill="1" applyBorder="1" applyAlignment="1"/>
    <xf numFmtId="0" fontId="17" fillId="0" borderId="0" xfId="0" applyNumberFormat="1" applyFont="1" applyFill="1" applyBorder="1" applyAlignment="1"/>
    <xf numFmtId="0" fontId="1" fillId="0" borderId="0" xfId="0" applyFont="1" applyFill="1"/>
    <xf numFmtId="0" fontId="16" fillId="0" borderId="0" xfId="0" applyFont="1" applyFill="1"/>
    <xf numFmtId="0" fontId="16" fillId="0" borderId="0" xfId="0" applyFont="1" applyFill="1" applyAlignment="1">
      <alignment horizontal="right"/>
    </xf>
    <xf numFmtId="0" fontId="18" fillId="0" borderId="0" xfId="0" applyFont="1" applyFill="1"/>
    <xf numFmtId="0" fontId="0" fillId="0" borderId="0" xfId="0" applyFont="1" applyFill="1"/>
    <xf numFmtId="0" fontId="5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ill="1" applyAlignment="1">
      <alignment wrapText="1"/>
    </xf>
    <xf numFmtId="0" fontId="16" fillId="0" borderId="0" xfId="0" applyFont="1" applyFill="1" applyAlignment="1">
      <alignment horizontal="right" wrapText="1"/>
    </xf>
    <xf numFmtId="0" fontId="16" fillId="0" borderId="0" xfId="0" applyFont="1" applyFill="1" applyBorder="1" applyAlignment="1">
      <alignment wrapText="1"/>
    </xf>
  </cellXfs>
  <cellStyles count="3">
    <cellStyle name="Hyperlink" xfId="1" builtinId="8"/>
    <cellStyle name="Normal" xfId="0" builtinId="0"/>
    <cellStyle name="Normal 2" xfId="2" xr:uid="{117FDD2E-7D8B-4EE6-9DB9-C204CCEDFD10}"/>
  </cellStyles>
  <dxfs count="198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v>ds 600-700</c:v>
          </c:tx>
          <c:spPr>
            <a:solidFill>
              <a:srgbClr val="002060"/>
            </a:solidFill>
          </c:spPr>
          <c:invertIfNegative val="0"/>
          <c:cat>
            <c:strRef>
              <c:f>'DATA SUFF MATH TRACKER'!$AB$10:$BO$10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Circles</c:v>
                </c:pt>
                <c:pt idx="36">
                  <c:v>Lines &amp; Angles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'DATA SUFF MATH TRACKER'!$AB$19:$BO$19</c:f>
              <c:numCache>
                <c:formatCode>_(#,##0%_);\(#,##0%\);_("–"_)_%;_(@_)_%</c:formatCode>
                <c:ptCount val="40"/>
                <c:pt idx="0">
                  <c:v>0.6216216216216216</c:v>
                </c:pt>
                <c:pt idx="1">
                  <c:v>0.6428571428571429</c:v>
                </c:pt>
                <c:pt idx="2">
                  <c:v>0.66666666666666663</c:v>
                </c:pt>
                <c:pt idx="3">
                  <c:v>0.5</c:v>
                </c:pt>
                <c:pt idx="4">
                  <c:v>0.5</c:v>
                </c:pt>
                <c:pt idx="5">
                  <c:v>0.63636363636363635</c:v>
                </c:pt>
                <c:pt idx="6">
                  <c:v>0.8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0.3</c:v>
                </c:pt>
                <c:pt idx="11">
                  <c:v>0.5</c:v>
                </c:pt>
                <c:pt idx="12">
                  <c:v>0.83333333333333337</c:v>
                </c:pt>
                <c:pt idx="13">
                  <c:v>1</c:v>
                </c:pt>
                <c:pt idx="14">
                  <c:v>0.66666666666666663</c:v>
                </c:pt>
                <c:pt idx="15">
                  <c:v>0.55555555555555558</c:v>
                </c:pt>
                <c:pt idx="16">
                  <c:v>1</c:v>
                </c:pt>
                <c:pt idx="17">
                  <c:v>0.66666666666666663</c:v>
                </c:pt>
                <c:pt idx="18">
                  <c:v>0.85</c:v>
                </c:pt>
                <c:pt idx="19">
                  <c:v>1</c:v>
                </c:pt>
                <c:pt idx="20">
                  <c:v>1</c:v>
                </c:pt>
                <c:pt idx="21">
                  <c:v>0.5</c:v>
                </c:pt>
                <c:pt idx="22">
                  <c:v>1</c:v>
                </c:pt>
                <c:pt idx="23">
                  <c:v>0.875</c:v>
                </c:pt>
                <c:pt idx="24">
                  <c:v>0.75</c:v>
                </c:pt>
                <c:pt idx="25">
                  <c:v>0</c:v>
                </c:pt>
                <c:pt idx="26">
                  <c:v>0.75</c:v>
                </c:pt>
                <c:pt idx="27">
                  <c:v>1</c:v>
                </c:pt>
                <c:pt idx="28">
                  <c:v>0.91666666666666663</c:v>
                </c:pt>
                <c:pt idx="29">
                  <c:v>0.4</c:v>
                </c:pt>
                <c:pt idx="30">
                  <c:v>0</c:v>
                </c:pt>
                <c:pt idx="31">
                  <c:v>0.5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0.8</c:v>
                </c:pt>
                <c:pt idx="36">
                  <c:v>0.8</c:v>
                </c:pt>
                <c:pt idx="37">
                  <c:v>0.46153846153846156</c:v>
                </c:pt>
                <c:pt idx="38">
                  <c:v>0</c:v>
                </c:pt>
                <c:pt idx="39">
                  <c:v>0.66666666666666663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96-446A-890A-1B678096B8A1}"/>
            </c:ext>
          </c:extLst>
        </c:ser>
        <c:ser>
          <c:idx val="0"/>
          <c:order val="1"/>
          <c:tx>
            <c:v>ps 600-700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'DATA SUFF MATH TRACKER'!$AB$10:$BO$10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Circles</c:v>
                </c:pt>
                <c:pt idx="36">
                  <c:v>Lines &amp; Angles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'PROB SOLV MATH TRACKER'!$AC$18:$BP$18</c:f>
              <c:numCache>
                <c:formatCode>_(#,##0%_);\(#,##0%\);_("–"_)_%;_(@_)_%</c:formatCode>
                <c:ptCount val="40"/>
                <c:pt idx="0">
                  <c:v>0.52380952380952384</c:v>
                </c:pt>
                <c:pt idx="1">
                  <c:v>0.61538461538461542</c:v>
                </c:pt>
                <c:pt idx="2">
                  <c:v>0.81818181818181823</c:v>
                </c:pt>
                <c:pt idx="3">
                  <c:v>0.2857142857142857</c:v>
                </c:pt>
                <c:pt idx="4">
                  <c:v>0.83333333333333337</c:v>
                </c:pt>
                <c:pt idx="5">
                  <c:v>0.7142857142857143</c:v>
                </c:pt>
                <c:pt idx="6">
                  <c:v>1</c:v>
                </c:pt>
                <c:pt idx="7">
                  <c:v>0.66666666666666663</c:v>
                </c:pt>
                <c:pt idx="8">
                  <c:v>0.5</c:v>
                </c:pt>
                <c:pt idx="9">
                  <c:v>0</c:v>
                </c:pt>
                <c:pt idx="10">
                  <c:v>0.5</c:v>
                </c:pt>
                <c:pt idx="11">
                  <c:v>0.7142857142857143</c:v>
                </c:pt>
                <c:pt idx="12">
                  <c:v>0.46666666666666667</c:v>
                </c:pt>
                <c:pt idx="13">
                  <c:v>0.66666666666666663</c:v>
                </c:pt>
                <c:pt idx="14">
                  <c:v>0</c:v>
                </c:pt>
                <c:pt idx="15">
                  <c:v>0</c:v>
                </c:pt>
                <c:pt idx="16">
                  <c:v>0.75</c:v>
                </c:pt>
                <c:pt idx="17">
                  <c:v>0.75</c:v>
                </c:pt>
                <c:pt idx="18">
                  <c:v>0.82222222222222219</c:v>
                </c:pt>
                <c:pt idx="19">
                  <c:v>0.75</c:v>
                </c:pt>
                <c:pt idx="20">
                  <c:v>0</c:v>
                </c:pt>
                <c:pt idx="21">
                  <c:v>0.75</c:v>
                </c:pt>
                <c:pt idx="22">
                  <c:v>0.8</c:v>
                </c:pt>
                <c:pt idx="23">
                  <c:v>1</c:v>
                </c:pt>
                <c:pt idx="24">
                  <c:v>0.77777777777777779</c:v>
                </c:pt>
                <c:pt idx="25">
                  <c:v>0.8</c:v>
                </c:pt>
                <c:pt idx="26">
                  <c:v>0.57692307692307687</c:v>
                </c:pt>
                <c:pt idx="27">
                  <c:v>0.75609756097560976</c:v>
                </c:pt>
                <c:pt idx="28">
                  <c:v>0.68421052631578949</c:v>
                </c:pt>
                <c:pt idx="29">
                  <c:v>0.5</c:v>
                </c:pt>
                <c:pt idx="30">
                  <c:v>0</c:v>
                </c:pt>
                <c:pt idx="31">
                  <c:v>0.7142857142857143</c:v>
                </c:pt>
                <c:pt idx="32">
                  <c:v>1</c:v>
                </c:pt>
                <c:pt idx="33">
                  <c:v>1</c:v>
                </c:pt>
                <c:pt idx="34">
                  <c:v>0.5</c:v>
                </c:pt>
                <c:pt idx="35">
                  <c:v>0.33333333333333331</c:v>
                </c:pt>
                <c:pt idx="36">
                  <c:v>0.53333333333333333</c:v>
                </c:pt>
                <c:pt idx="37">
                  <c:v>0.42105263157894735</c:v>
                </c:pt>
                <c:pt idx="38">
                  <c:v>0.25</c:v>
                </c:pt>
                <c:pt idx="39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96-446A-890A-1B678096B8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16495392"/>
        <c:axId val="1716494560"/>
      </c:barChart>
      <c:catAx>
        <c:axId val="171649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716494560"/>
        <c:crosses val="autoZero"/>
        <c:auto val="1"/>
        <c:lblAlgn val="ctr"/>
        <c:lblOffset val="100"/>
        <c:noMultiLvlLbl val="0"/>
      </c:catAx>
      <c:valAx>
        <c:axId val="171649456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%_);\(#,##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71649539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0"/>
    <c:extLst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PS:</a:t>
            </a:r>
            <a:r>
              <a:rPr lang="en-US" baseline="0"/>
              <a:t> </a:t>
            </a:r>
            <a:r>
              <a:rPr lang="en-US"/>
              <a:t>PCT of Difficulty</a:t>
            </a:r>
            <a:r>
              <a:rPr lang="en-US" baseline="0"/>
              <a:t> </a:t>
            </a:r>
            <a:r>
              <a:rPr lang="en-US"/>
              <a:t>Lvls  correct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'PROB SOLV MATH TRACKER'!$G$19</c:f>
              <c:strCache>
                <c:ptCount val="1"/>
                <c:pt idx="0">
                  <c:v>PCT of sub-600 Lvl Q 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'PROB SOLV MATH TRACKER'!$AC$10:$BP$10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Lines &amp; Angles</c:v>
                </c:pt>
                <c:pt idx="36">
                  <c:v>Circles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'PROB SOLV MATH TRACKER'!$AC$19:$BP$19</c:f>
              <c:numCache>
                <c:formatCode>_(#,##0%_);\(#,##0%\);_("–"_)_%;_(@_)_%</c:formatCode>
                <c:ptCount val="40"/>
                <c:pt idx="0">
                  <c:v>0.66666666666666663</c:v>
                </c:pt>
                <c:pt idx="1">
                  <c:v>0</c:v>
                </c:pt>
                <c:pt idx="2">
                  <c:v>1</c:v>
                </c:pt>
                <c:pt idx="3">
                  <c:v>0.8</c:v>
                </c:pt>
                <c:pt idx="4">
                  <c:v>0.63157894736842102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0.5</c:v>
                </c:pt>
                <c:pt idx="29">
                  <c:v>0.70833333333333337</c:v>
                </c:pt>
                <c:pt idx="30">
                  <c:v>1</c:v>
                </c:pt>
                <c:pt idx="31">
                  <c:v>0.88888888888888884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04-499D-8EDA-B12FE4AAE225}"/>
            </c:ext>
          </c:extLst>
        </c:ser>
        <c:ser>
          <c:idx val="1"/>
          <c:order val="1"/>
          <c:tx>
            <c:strRef>
              <c:f>'PROB SOLV MATH TRACKER'!$G$18</c:f>
              <c:strCache>
                <c:ptCount val="1"/>
                <c:pt idx="0">
                  <c:v>PCT of 600-700 Lvl Q 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'PROB SOLV MATH TRACKER'!$AC$18:$BP$18</c:f>
              <c:numCache>
                <c:formatCode>_(#,##0%_);\(#,##0%\);_("–"_)_%;_(@_)_%</c:formatCode>
                <c:ptCount val="40"/>
                <c:pt idx="0">
                  <c:v>0.52380952380952384</c:v>
                </c:pt>
                <c:pt idx="1">
                  <c:v>0.61538461538461542</c:v>
                </c:pt>
                <c:pt idx="2">
                  <c:v>0.81818181818181823</c:v>
                </c:pt>
                <c:pt idx="3">
                  <c:v>0.2857142857142857</c:v>
                </c:pt>
                <c:pt idx="4">
                  <c:v>0.83333333333333337</c:v>
                </c:pt>
                <c:pt idx="5">
                  <c:v>0.7142857142857143</c:v>
                </c:pt>
                <c:pt idx="6">
                  <c:v>1</c:v>
                </c:pt>
                <c:pt idx="7">
                  <c:v>0.66666666666666663</c:v>
                </c:pt>
                <c:pt idx="8">
                  <c:v>0.5</c:v>
                </c:pt>
                <c:pt idx="9">
                  <c:v>0</c:v>
                </c:pt>
                <c:pt idx="10">
                  <c:v>0.5</c:v>
                </c:pt>
                <c:pt idx="11">
                  <c:v>0.7142857142857143</c:v>
                </c:pt>
                <c:pt idx="12">
                  <c:v>0.46666666666666667</c:v>
                </c:pt>
                <c:pt idx="13">
                  <c:v>0.66666666666666663</c:v>
                </c:pt>
                <c:pt idx="14">
                  <c:v>0</c:v>
                </c:pt>
                <c:pt idx="15">
                  <c:v>0</c:v>
                </c:pt>
                <c:pt idx="16">
                  <c:v>0.75</c:v>
                </c:pt>
                <c:pt idx="17">
                  <c:v>0.75</c:v>
                </c:pt>
                <c:pt idx="18">
                  <c:v>0.82222222222222219</c:v>
                </c:pt>
                <c:pt idx="19">
                  <c:v>0.75</c:v>
                </c:pt>
                <c:pt idx="20">
                  <c:v>0</c:v>
                </c:pt>
                <c:pt idx="21">
                  <c:v>0.75</c:v>
                </c:pt>
                <c:pt idx="22">
                  <c:v>0.8</c:v>
                </c:pt>
                <c:pt idx="23">
                  <c:v>1</c:v>
                </c:pt>
                <c:pt idx="24">
                  <c:v>0.77777777777777779</c:v>
                </c:pt>
                <c:pt idx="25">
                  <c:v>0.8</c:v>
                </c:pt>
                <c:pt idx="26">
                  <c:v>0.57692307692307687</c:v>
                </c:pt>
                <c:pt idx="27">
                  <c:v>0.75609756097560976</c:v>
                </c:pt>
                <c:pt idx="28">
                  <c:v>0.68421052631578949</c:v>
                </c:pt>
                <c:pt idx="29">
                  <c:v>0.5</c:v>
                </c:pt>
                <c:pt idx="30">
                  <c:v>0</c:v>
                </c:pt>
                <c:pt idx="31">
                  <c:v>0.7142857142857143</c:v>
                </c:pt>
                <c:pt idx="32">
                  <c:v>1</c:v>
                </c:pt>
                <c:pt idx="33">
                  <c:v>1</c:v>
                </c:pt>
                <c:pt idx="34">
                  <c:v>0.5</c:v>
                </c:pt>
                <c:pt idx="35">
                  <c:v>0.33333333333333331</c:v>
                </c:pt>
                <c:pt idx="36">
                  <c:v>0.53333333333333333</c:v>
                </c:pt>
                <c:pt idx="37">
                  <c:v>0.42105263157894735</c:v>
                </c:pt>
                <c:pt idx="38">
                  <c:v>0.25</c:v>
                </c:pt>
                <c:pt idx="39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04-499D-8EDA-B12FE4AAE225}"/>
            </c:ext>
          </c:extLst>
        </c:ser>
        <c:ser>
          <c:idx val="2"/>
          <c:order val="2"/>
          <c:tx>
            <c:strRef>
              <c:f>'PROB SOLV MATH TRACKER'!$G$17</c:f>
              <c:strCache>
                <c:ptCount val="1"/>
                <c:pt idx="0">
                  <c:v>PCT of 700 Lvl Q correct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'PROB SOLV MATH TRACKER'!$BH$17:$BP$17</c:f>
              <c:numCache>
                <c:formatCode>_(#,##0%_);\(#,##0%\);_("–"_)_%;_(@_)_%</c:formatCode>
                <c:ptCount val="9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0.2</c:v>
                </c:pt>
                <c:pt idx="4">
                  <c:v>0</c:v>
                </c:pt>
                <c:pt idx="5">
                  <c:v>0.5</c:v>
                </c:pt>
                <c:pt idx="6">
                  <c:v>0.33333333333333331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04-499D-8EDA-B12FE4AAE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59343503"/>
        <c:axId val="1659343919"/>
      </c:barChart>
      <c:catAx>
        <c:axId val="1659343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343919"/>
        <c:crosses val="autoZero"/>
        <c:auto val="1"/>
        <c:lblAlgn val="ctr"/>
        <c:lblOffset val="100"/>
        <c:noMultiLvlLbl val="0"/>
      </c:catAx>
      <c:valAx>
        <c:axId val="1659343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%_);\(#,##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3435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PSpct of 600-700 level q</c:v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'DATA SUFF MATH TRACKER'!$AB$10:$BO$10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Circles</c:v>
                </c:pt>
                <c:pt idx="36">
                  <c:v>Lines &amp; Angles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'PROB SOLV MATH TRACKER'!$AC$18:$BP$18</c:f>
              <c:numCache>
                <c:formatCode>_(#,##0%_);\(#,##0%\);_("–"_)_%;_(@_)_%</c:formatCode>
                <c:ptCount val="40"/>
                <c:pt idx="0">
                  <c:v>0.52380952380952384</c:v>
                </c:pt>
                <c:pt idx="1">
                  <c:v>0.61538461538461542</c:v>
                </c:pt>
                <c:pt idx="2">
                  <c:v>0.81818181818181823</c:v>
                </c:pt>
                <c:pt idx="3">
                  <c:v>0.2857142857142857</c:v>
                </c:pt>
                <c:pt idx="4">
                  <c:v>0.83333333333333337</c:v>
                </c:pt>
                <c:pt idx="5">
                  <c:v>0.7142857142857143</c:v>
                </c:pt>
                <c:pt idx="6">
                  <c:v>1</c:v>
                </c:pt>
                <c:pt idx="7">
                  <c:v>0.66666666666666663</c:v>
                </c:pt>
                <c:pt idx="8">
                  <c:v>0.5</c:v>
                </c:pt>
                <c:pt idx="9">
                  <c:v>0</c:v>
                </c:pt>
                <c:pt idx="10">
                  <c:v>0.5</c:v>
                </c:pt>
                <c:pt idx="11">
                  <c:v>0.7142857142857143</c:v>
                </c:pt>
                <c:pt idx="12">
                  <c:v>0.46666666666666667</c:v>
                </c:pt>
                <c:pt idx="13">
                  <c:v>0.66666666666666663</c:v>
                </c:pt>
                <c:pt idx="14">
                  <c:v>0</c:v>
                </c:pt>
                <c:pt idx="15">
                  <c:v>0</c:v>
                </c:pt>
                <c:pt idx="16">
                  <c:v>0.75</c:v>
                </c:pt>
                <c:pt idx="17">
                  <c:v>0.75</c:v>
                </c:pt>
                <c:pt idx="18">
                  <c:v>0.82222222222222219</c:v>
                </c:pt>
                <c:pt idx="19">
                  <c:v>0.75</c:v>
                </c:pt>
                <c:pt idx="20">
                  <c:v>0</c:v>
                </c:pt>
                <c:pt idx="21">
                  <c:v>0.75</c:v>
                </c:pt>
                <c:pt idx="22">
                  <c:v>0.8</c:v>
                </c:pt>
                <c:pt idx="23">
                  <c:v>1</c:v>
                </c:pt>
                <c:pt idx="24">
                  <c:v>0.77777777777777779</c:v>
                </c:pt>
                <c:pt idx="25">
                  <c:v>0.8</c:v>
                </c:pt>
                <c:pt idx="26">
                  <c:v>0.57692307692307687</c:v>
                </c:pt>
                <c:pt idx="27">
                  <c:v>0.75609756097560976</c:v>
                </c:pt>
                <c:pt idx="28">
                  <c:v>0.68421052631578949</c:v>
                </c:pt>
                <c:pt idx="29">
                  <c:v>0.5</c:v>
                </c:pt>
                <c:pt idx="30">
                  <c:v>0</c:v>
                </c:pt>
                <c:pt idx="31">
                  <c:v>0.7142857142857143</c:v>
                </c:pt>
                <c:pt idx="32">
                  <c:v>1</c:v>
                </c:pt>
                <c:pt idx="33">
                  <c:v>1</c:v>
                </c:pt>
                <c:pt idx="34">
                  <c:v>0.5</c:v>
                </c:pt>
                <c:pt idx="35">
                  <c:v>0.33333333333333331</c:v>
                </c:pt>
                <c:pt idx="36">
                  <c:v>0.53333333333333333</c:v>
                </c:pt>
                <c:pt idx="37">
                  <c:v>0.42105263157894735</c:v>
                </c:pt>
                <c:pt idx="38">
                  <c:v>0.25</c:v>
                </c:pt>
                <c:pt idx="39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77-4F0E-B6C5-A9ED01573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16495392"/>
        <c:axId val="1716494560"/>
      </c:barChart>
      <c:catAx>
        <c:axId val="171649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6494560"/>
        <c:crosses val="autoZero"/>
        <c:auto val="1"/>
        <c:lblAlgn val="ctr"/>
        <c:lblOffset val="100"/>
        <c:noMultiLvlLbl val="0"/>
      </c:catAx>
      <c:valAx>
        <c:axId val="171649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%_);\(#,##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6495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Data Suff: PCT CORRECT  (Y AXIS) by time per q (X AXIS)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'DATA SUFF MATH TRACKER'!$CP$16</c:f>
              <c:strCache>
                <c:ptCount val="1"/>
                <c:pt idx="0">
                  <c:v>sub-600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SUFF MATH TRACKER'!$CO$19:$CO$60</c:f>
              <c:numCache>
                <c:formatCode>General</c:formatCode>
                <c:ptCount val="42"/>
                <c:pt idx="0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'DATA SUFF MATH TRACKER'!$CP$19:$CP$60</c:f>
              <c:numCache>
                <c:formatCode>_(#,##0.0%_);\(#,##0.0%\);_("–"_)_%;_(@_)_%</c:formatCode>
                <c:ptCount val="42"/>
                <c:pt idx="0">
                  <c:v>0.95</c:v>
                </c:pt>
                <c:pt idx="1">
                  <c:v>0.94736842105263153</c:v>
                </c:pt>
                <c:pt idx="2">
                  <c:v>0.94444444444444442</c:v>
                </c:pt>
                <c:pt idx="3">
                  <c:v>0.9375</c:v>
                </c:pt>
                <c:pt idx="4">
                  <c:v>0.92</c:v>
                </c:pt>
                <c:pt idx="5">
                  <c:v>0.94117647058823528</c:v>
                </c:pt>
                <c:pt idx="6">
                  <c:v>0.93333333333333335</c:v>
                </c:pt>
                <c:pt idx="7">
                  <c:v>0.91666666666666663</c:v>
                </c:pt>
                <c:pt idx="8">
                  <c:v>0.88888888888888884</c:v>
                </c:pt>
                <c:pt idx="9">
                  <c:v>0.8571428571428571</c:v>
                </c:pt>
                <c:pt idx="10">
                  <c:v>0.75</c:v>
                </c:pt>
                <c:pt idx="11">
                  <c:v>0.66666666666666663</c:v>
                </c:pt>
                <c:pt idx="12">
                  <c:v>0.5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BF-4222-8059-C89287933656}"/>
            </c:ext>
          </c:extLst>
        </c:ser>
        <c:ser>
          <c:idx val="2"/>
          <c:order val="1"/>
          <c:tx>
            <c:strRef>
              <c:f>'DATA SUFF MATH TRACKER'!$CQ$16</c:f>
              <c:strCache>
                <c:ptCount val="1"/>
                <c:pt idx="0">
                  <c:v>600-700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'DATA SUFF MATH TRACKER'!$CO$19:$CO$60</c:f>
              <c:numCache>
                <c:formatCode>General</c:formatCode>
                <c:ptCount val="42"/>
                <c:pt idx="0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'DATA SUFF MATH TRACKER'!$CQ$19:$CQ$60</c:f>
              <c:numCache>
                <c:formatCode>_(#,##0.0%_);\(#,##0.0%\);_("–"_)_%;_(@_)_%</c:formatCode>
                <c:ptCount val="42"/>
                <c:pt idx="0">
                  <c:v>0.6811594202898551</c:v>
                </c:pt>
                <c:pt idx="1">
                  <c:v>0.69117647058823528</c:v>
                </c:pt>
                <c:pt idx="2">
                  <c:v>0.6964285714285714</c:v>
                </c:pt>
                <c:pt idx="3">
                  <c:v>0.70303030303030301</c:v>
                </c:pt>
                <c:pt idx="4">
                  <c:v>0.70404984423676009</c:v>
                </c:pt>
                <c:pt idx="5">
                  <c:v>0.69965870307167233</c:v>
                </c:pt>
                <c:pt idx="6">
                  <c:v>0.69927536231884058</c:v>
                </c:pt>
                <c:pt idx="7">
                  <c:v>0.71084337349397586</c:v>
                </c:pt>
                <c:pt idx="8">
                  <c:v>0.68544600938967137</c:v>
                </c:pt>
                <c:pt idx="9">
                  <c:v>0.64893617021276595</c:v>
                </c:pt>
                <c:pt idx="10">
                  <c:v>0.63005780346820806</c:v>
                </c:pt>
                <c:pt idx="11">
                  <c:v>0.62179487179487181</c:v>
                </c:pt>
                <c:pt idx="12">
                  <c:v>0.60504201680672265</c:v>
                </c:pt>
                <c:pt idx="13">
                  <c:v>0.61165048543689315</c:v>
                </c:pt>
                <c:pt idx="14">
                  <c:v>0.61250000000000004</c:v>
                </c:pt>
                <c:pt idx="15">
                  <c:v>0.6</c:v>
                </c:pt>
                <c:pt idx="16">
                  <c:v>0.62790697674418605</c:v>
                </c:pt>
                <c:pt idx="17">
                  <c:v>0.66666666666666663</c:v>
                </c:pt>
                <c:pt idx="18">
                  <c:v>0.64</c:v>
                </c:pt>
                <c:pt idx="19">
                  <c:v>0.55555555555555558</c:v>
                </c:pt>
                <c:pt idx="20">
                  <c:v>0.72727272727272729</c:v>
                </c:pt>
                <c:pt idx="21">
                  <c:v>0.7</c:v>
                </c:pt>
                <c:pt idx="22">
                  <c:v>0.77777777777777779</c:v>
                </c:pt>
                <c:pt idx="23">
                  <c:v>0.75</c:v>
                </c:pt>
                <c:pt idx="24">
                  <c:v>0.66666666666666663</c:v>
                </c:pt>
                <c:pt idx="25">
                  <c:v>0.8</c:v>
                </c:pt>
                <c:pt idx="26">
                  <c:v>0.75</c:v>
                </c:pt>
                <c:pt idx="27">
                  <c:v>0.75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BF-4222-8059-C89287933656}"/>
            </c:ext>
          </c:extLst>
        </c:ser>
        <c:ser>
          <c:idx val="3"/>
          <c:order val="2"/>
          <c:tx>
            <c:strRef>
              <c:f>'DATA SUFF MATH TRACKER'!$CR$16</c:f>
              <c:strCache>
                <c:ptCount val="1"/>
                <c:pt idx="0">
                  <c:v>700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'DATA SUFF MATH TRACKER'!$CO$19:$CO$60</c:f>
              <c:numCache>
                <c:formatCode>General</c:formatCode>
                <c:ptCount val="42"/>
                <c:pt idx="0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'DATA SUFF MATH TRACKER'!$CR$19:$CR$60</c:f>
              <c:numCache>
                <c:formatCode>_(#,##0.0%_);\(#,##0.0%\);_("–"_)_%;_(@_)_%</c:formatCode>
                <c:ptCount val="42"/>
                <c:pt idx="0">
                  <c:v>0.41025641025641024</c:v>
                </c:pt>
                <c:pt idx="1">
                  <c:v>0.41739130434782606</c:v>
                </c:pt>
                <c:pt idx="2">
                  <c:v>0.41739130434782606</c:v>
                </c:pt>
                <c:pt idx="3">
                  <c:v>0.41739130434782606</c:v>
                </c:pt>
                <c:pt idx="4">
                  <c:v>0.40707964601769914</c:v>
                </c:pt>
                <c:pt idx="5">
                  <c:v>0.39814814814814814</c:v>
                </c:pt>
                <c:pt idx="6">
                  <c:v>0.38461538461538464</c:v>
                </c:pt>
                <c:pt idx="7">
                  <c:v>0.37623762376237624</c:v>
                </c:pt>
                <c:pt idx="8">
                  <c:v>0.37234042553191488</c:v>
                </c:pt>
                <c:pt idx="9">
                  <c:v>0.36781609195402298</c:v>
                </c:pt>
                <c:pt idx="10">
                  <c:v>0.35714285714285715</c:v>
                </c:pt>
                <c:pt idx="11">
                  <c:v>0.32835820895522388</c:v>
                </c:pt>
                <c:pt idx="12">
                  <c:v>0.36363636363636365</c:v>
                </c:pt>
                <c:pt idx="13">
                  <c:v>0.33333333333333331</c:v>
                </c:pt>
                <c:pt idx="14">
                  <c:v>0.27500000000000002</c:v>
                </c:pt>
                <c:pt idx="15">
                  <c:v>0.2413793103448276</c:v>
                </c:pt>
                <c:pt idx="16">
                  <c:v>0.12</c:v>
                </c:pt>
                <c:pt idx="17">
                  <c:v>0.14285714285714285</c:v>
                </c:pt>
                <c:pt idx="18">
                  <c:v>0.125</c:v>
                </c:pt>
                <c:pt idx="19">
                  <c:v>0.13333333333333333</c:v>
                </c:pt>
                <c:pt idx="20">
                  <c:v>0.18181818181818182</c:v>
                </c:pt>
                <c:pt idx="21">
                  <c:v>0.18181818181818182</c:v>
                </c:pt>
                <c:pt idx="22">
                  <c:v>0.1111111111111111</c:v>
                </c:pt>
                <c:pt idx="23">
                  <c:v>0.1111111111111111</c:v>
                </c:pt>
                <c:pt idx="24">
                  <c:v>0.125</c:v>
                </c:pt>
                <c:pt idx="25">
                  <c:v>0.14285714285714285</c:v>
                </c:pt>
                <c:pt idx="26">
                  <c:v>0.16666666666666666</c:v>
                </c:pt>
                <c:pt idx="27">
                  <c:v>0.2</c:v>
                </c:pt>
                <c:pt idx="28">
                  <c:v>0.33333333333333331</c:v>
                </c:pt>
                <c:pt idx="29">
                  <c:v>0.33333333333333331</c:v>
                </c:pt>
                <c:pt idx="30">
                  <c:v>0.33333333333333331</c:v>
                </c:pt>
                <c:pt idx="31">
                  <c:v>0.33333333333333331</c:v>
                </c:pt>
                <c:pt idx="32">
                  <c:v>0.33333333333333331</c:v>
                </c:pt>
                <c:pt idx="33">
                  <c:v>0.33333333333333331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1</c:v>
                </c:pt>
                <c:pt idx="41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BF-4222-8059-C89287933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7397824"/>
        <c:axId val="1997402400"/>
      </c:scatterChart>
      <c:valAx>
        <c:axId val="1997397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402400"/>
        <c:crosses val="autoZero"/>
        <c:crossBetween val="midCat"/>
        <c:majorUnit val="1"/>
      </c:valAx>
      <c:valAx>
        <c:axId val="1997402400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.0%_);\(#,##0.0%\);_(&quot;–&quot;_)_%;_(@_)_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397824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PROBLEM</a:t>
            </a:r>
            <a:r>
              <a:rPr lang="en-US" baseline="0"/>
              <a:t> SOLVING</a:t>
            </a:r>
            <a:r>
              <a:rPr lang="en-US"/>
              <a:t>PCT CORRECT  (Y AXIS)</a:t>
            </a:r>
            <a:r>
              <a:rPr lang="en-US" baseline="0"/>
              <a:t> by time per q (X AXIS) </a:t>
            </a:r>
          </a:p>
          <a:p>
            <a:pPr>
              <a:defRPr/>
            </a:pPr>
            <a:r>
              <a:rPr lang="en-US"/>
              <a:t>based on Difficulty (color)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'PROB SOLV MATH TRACKER'!$CQ$16</c:f>
              <c:strCache>
                <c:ptCount val="1"/>
                <c:pt idx="0">
                  <c:v>600-700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'PROB SOLV MATH TRACKER'!$CO$19:$CO$60</c:f>
              <c:numCache>
                <c:formatCode>0.0</c:formatCode>
                <c:ptCount val="42"/>
                <c:pt idx="0" formatCode="General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'PROB SOLV MATH TRACKER'!$CQ$19:$CQ$60</c:f>
              <c:numCache>
                <c:formatCode>_(#,##0.0%_);\(#,##0.0%\);_("–"_)_%;_(@_)_%</c:formatCode>
                <c:ptCount val="42"/>
                <c:pt idx="0">
                  <c:v>0.65889830508474578</c:v>
                </c:pt>
                <c:pt idx="1">
                  <c:v>0.66236559139784945</c:v>
                </c:pt>
                <c:pt idx="2">
                  <c:v>0.66304347826086951</c:v>
                </c:pt>
                <c:pt idx="3">
                  <c:v>0.66445916114790282</c:v>
                </c:pt>
                <c:pt idx="4">
                  <c:v>0.66132723112128144</c:v>
                </c:pt>
                <c:pt idx="5">
                  <c:v>0.65594059405940597</c:v>
                </c:pt>
                <c:pt idx="6">
                  <c:v>0.64456233421750664</c:v>
                </c:pt>
                <c:pt idx="7">
                  <c:v>0.64305949008498586</c:v>
                </c:pt>
                <c:pt idx="8">
                  <c:v>0.62903225806451613</c:v>
                </c:pt>
                <c:pt idx="9">
                  <c:v>0.5892857142857143</c:v>
                </c:pt>
                <c:pt idx="10">
                  <c:v>0.59126984126984128</c:v>
                </c:pt>
                <c:pt idx="11">
                  <c:v>0.57081545064377681</c:v>
                </c:pt>
                <c:pt idx="12">
                  <c:v>0.5803108808290155</c:v>
                </c:pt>
                <c:pt idx="13">
                  <c:v>0.55029585798816572</c:v>
                </c:pt>
                <c:pt idx="14">
                  <c:v>0.52597402597402598</c:v>
                </c:pt>
                <c:pt idx="15">
                  <c:v>0.51824817518248179</c:v>
                </c:pt>
                <c:pt idx="16">
                  <c:v>0.54</c:v>
                </c:pt>
                <c:pt idx="17">
                  <c:v>0.5393258426966292</c:v>
                </c:pt>
                <c:pt idx="18">
                  <c:v>0.53086419753086422</c:v>
                </c:pt>
                <c:pt idx="19">
                  <c:v>0.52631578947368418</c:v>
                </c:pt>
                <c:pt idx="20">
                  <c:v>0.49122807017543857</c:v>
                </c:pt>
                <c:pt idx="21">
                  <c:v>0.48076923076923078</c:v>
                </c:pt>
                <c:pt idx="22">
                  <c:v>0.45652173913043476</c:v>
                </c:pt>
                <c:pt idx="23">
                  <c:v>0.46666666666666667</c:v>
                </c:pt>
                <c:pt idx="24">
                  <c:v>0.53333333333333333</c:v>
                </c:pt>
                <c:pt idx="25">
                  <c:v>0.53333333333333333</c:v>
                </c:pt>
                <c:pt idx="26">
                  <c:v>0.40909090909090912</c:v>
                </c:pt>
                <c:pt idx="27">
                  <c:v>0.40909090909090912</c:v>
                </c:pt>
                <c:pt idx="28">
                  <c:v>0.42857142857142855</c:v>
                </c:pt>
                <c:pt idx="29">
                  <c:v>0.42857142857142855</c:v>
                </c:pt>
                <c:pt idx="30">
                  <c:v>0.42857142857142855</c:v>
                </c:pt>
                <c:pt idx="31">
                  <c:v>0.38461538461538464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0.44444444444444442</c:v>
                </c:pt>
                <c:pt idx="36">
                  <c:v>0.44444444444444442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0.25</c:v>
                </c:pt>
                <c:pt idx="41">
                  <c:v>0.25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FA-45F5-BCAB-1905D93DCFC0}"/>
            </c:ext>
          </c:extLst>
        </c:ser>
        <c:ser>
          <c:idx val="1"/>
          <c:order val="1"/>
          <c:tx>
            <c:strRef>
              <c:f>'PROB SOLV MATH TRACKER'!$CR$16</c:f>
              <c:strCache>
                <c:ptCount val="1"/>
                <c:pt idx="0">
                  <c:v>700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'PROB SOLV MATH TRACKER'!$CO$19:$CO$60</c:f>
              <c:numCache>
                <c:formatCode>0.0</c:formatCode>
                <c:ptCount val="42"/>
                <c:pt idx="0" formatCode="General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'PROB SOLV MATH TRACKER'!$CR$19:$CR$60</c:f>
              <c:numCache>
                <c:formatCode>_(#,##0.0%_);\(#,##0.0%\);_("–"_)_%;_(@_)_%</c:formatCode>
                <c:ptCount val="42"/>
                <c:pt idx="0">
                  <c:v>0.44055944055944057</c:v>
                </c:pt>
                <c:pt idx="1">
                  <c:v>0.44285714285714284</c:v>
                </c:pt>
                <c:pt idx="2">
                  <c:v>0.4460431654676259</c:v>
                </c:pt>
                <c:pt idx="3">
                  <c:v>0.44927536231884058</c:v>
                </c:pt>
                <c:pt idx="4">
                  <c:v>0.45112781954887216</c:v>
                </c:pt>
                <c:pt idx="5">
                  <c:v>0.45669291338582679</c:v>
                </c:pt>
                <c:pt idx="6">
                  <c:v>0.44354838709677419</c:v>
                </c:pt>
                <c:pt idx="7">
                  <c:v>0.43697478991596639</c:v>
                </c:pt>
                <c:pt idx="8">
                  <c:v>0.44827586206896552</c:v>
                </c:pt>
                <c:pt idx="9">
                  <c:v>0.43809523809523809</c:v>
                </c:pt>
                <c:pt idx="10">
                  <c:v>0.45263157894736844</c:v>
                </c:pt>
                <c:pt idx="11">
                  <c:v>0.46153846153846156</c:v>
                </c:pt>
                <c:pt idx="12">
                  <c:v>0.44155844155844154</c:v>
                </c:pt>
                <c:pt idx="13">
                  <c:v>0.4264705882352941</c:v>
                </c:pt>
                <c:pt idx="14">
                  <c:v>0.36666666666666664</c:v>
                </c:pt>
                <c:pt idx="15">
                  <c:v>0.35087719298245612</c:v>
                </c:pt>
                <c:pt idx="16">
                  <c:v>0.34042553191489361</c:v>
                </c:pt>
                <c:pt idx="17">
                  <c:v>0.31578947368421051</c:v>
                </c:pt>
                <c:pt idx="18">
                  <c:v>0.31578947368421051</c:v>
                </c:pt>
                <c:pt idx="19">
                  <c:v>0.32258064516129031</c:v>
                </c:pt>
                <c:pt idx="20">
                  <c:v>0.37037037037037035</c:v>
                </c:pt>
                <c:pt idx="21">
                  <c:v>0.43478260869565216</c:v>
                </c:pt>
                <c:pt idx="22">
                  <c:v>0.47368421052631576</c:v>
                </c:pt>
                <c:pt idx="23">
                  <c:v>0.44444444444444442</c:v>
                </c:pt>
                <c:pt idx="24">
                  <c:v>0.5</c:v>
                </c:pt>
                <c:pt idx="25">
                  <c:v>0.46153846153846156</c:v>
                </c:pt>
                <c:pt idx="26">
                  <c:v>0.46153846153846156</c:v>
                </c:pt>
                <c:pt idx="27">
                  <c:v>0.4</c:v>
                </c:pt>
                <c:pt idx="28">
                  <c:v>0.5</c:v>
                </c:pt>
                <c:pt idx="29">
                  <c:v>0.6</c:v>
                </c:pt>
                <c:pt idx="30">
                  <c:v>0.6</c:v>
                </c:pt>
                <c:pt idx="31">
                  <c:v>0.6</c:v>
                </c:pt>
                <c:pt idx="32">
                  <c:v>0.66666666666666663</c:v>
                </c:pt>
                <c:pt idx="33">
                  <c:v>0.66666666666666663</c:v>
                </c:pt>
                <c:pt idx="34">
                  <c:v>0.5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AFA-45F5-BCAB-1905D93DCFC0}"/>
            </c:ext>
          </c:extLst>
        </c:ser>
        <c:ser>
          <c:idx val="2"/>
          <c:order val="2"/>
          <c:tx>
            <c:strRef>
              <c:f>'PROB SOLV MATH TRACKER'!$CP$16</c:f>
              <c:strCache>
                <c:ptCount val="1"/>
                <c:pt idx="0">
                  <c:v>sub-600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'PROB SOLV MATH TRACKER'!$CO$19:$CO$60</c:f>
              <c:numCache>
                <c:formatCode>0.0</c:formatCode>
                <c:ptCount val="42"/>
                <c:pt idx="0" formatCode="General">
                  <c:v>2.5000000000000001E-2</c:v>
                </c:pt>
                <c:pt idx="1">
                  <c:v>0.27500000000000002</c:v>
                </c:pt>
                <c:pt idx="2">
                  <c:v>0.52500000000000002</c:v>
                </c:pt>
                <c:pt idx="3">
                  <c:v>0.77500000000000002</c:v>
                </c:pt>
                <c:pt idx="4">
                  <c:v>1.0249999999999999</c:v>
                </c:pt>
                <c:pt idx="5">
                  <c:v>1.2749999999999999</c:v>
                </c:pt>
                <c:pt idx="6">
                  <c:v>1.5249999999999999</c:v>
                </c:pt>
                <c:pt idx="7">
                  <c:v>1.7749999999999999</c:v>
                </c:pt>
                <c:pt idx="8">
                  <c:v>2.0249999999999999</c:v>
                </c:pt>
                <c:pt idx="9">
                  <c:v>2.2749999999999999</c:v>
                </c:pt>
                <c:pt idx="10">
                  <c:v>2.5249999999999999</c:v>
                </c:pt>
                <c:pt idx="11">
                  <c:v>2.7749999999999999</c:v>
                </c:pt>
                <c:pt idx="12">
                  <c:v>3.0249999999999999</c:v>
                </c:pt>
                <c:pt idx="13">
                  <c:v>3.2749999999999999</c:v>
                </c:pt>
                <c:pt idx="14">
                  <c:v>3.5249999999999999</c:v>
                </c:pt>
                <c:pt idx="15">
                  <c:v>3.7749999999999999</c:v>
                </c:pt>
                <c:pt idx="16">
                  <c:v>4.0250000000000004</c:v>
                </c:pt>
                <c:pt idx="17">
                  <c:v>4.2750000000000004</c:v>
                </c:pt>
                <c:pt idx="18">
                  <c:v>4.5250000000000004</c:v>
                </c:pt>
                <c:pt idx="19">
                  <c:v>4.7750000000000004</c:v>
                </c:pt>
                <c:pt idx="20">
                  <c:v>5.0250000000000004</c:v>
                </c:pt>
                <c:pt idx="21">
                  <c:v>5.2750000000000004</c:v>
                </c:pt>
                <c:pt idx="22">
                  <c:v>5.5250000000000004</c:v>
                </c:pt>
                <c:pt idx="23">
                  <c:v>5.7750000000000004</c:v>
                </c:pt>
                <c:pt idx="24">
                  <c:v>6.0250000000000004</c:v>
                </c:pt>
                <c:pt idx="25">
                  <c:v>6.2750000000000004</c:v>
                </c:pt>
                <c:pt idx="26">
                  <c:v>6.5250000000000004</c:v>
                </c:pt>
                <c:pt idx="27">
                  <c:v>6.7750000000000004</c:v>
                </c:pt>
                <c:pt idx="28">
                  <c:v>7.0250000000000004</c:v>
                </c:pt>
                <c:pt idx="29">
                  <c:v>7.2750000000000004</c:v>
                </c:pt>
                <c:pt idx="30">
                  <c:v>7.5250000000000004</c:v>
                </c:pt>
                <c:pt idx="31">
                  <c:v>7.7750000000000004</c:v>
                </c:pt>
                <c:pt idx="32">
                  <c:v>8.0250000000000004</c:v>
                </c:pt>
                <c:pt idx="33">
                  <c:v>8.2750000000000004</c:v>
                </c:pt>
                <c:pt idx="34">
                  <c:v>8.5250000000000004</c:v>
                </c:pt>
                <c:pt idx="35">
                  <c:v>8.7750000000000004</c:v>
                </c:pt>
                <c:pt idx="36">
                  <c:v>9.0250000000000004</c:v>
                </c:pt>
                <c:pt idx="37">
                  <c:v>9.2750000000000004</c:v>
                </c:pt>
                <c:pt idx="38">
                  <c:v>9.5250000000000004</c:v>
                </c:pt>
                <c:pt idx="39">
                  <c:v>9.7750000000000004</c:v>
                </c:pt>
                <c:pt idx="40">
                  <c:v>10.025</c:v>
                </c:pt>
                <c:pt idx="41">
                  <c:v>10.275</c:v>
                </c:pt>
              </c:numCache>
            </c:numRef>
          </c:xVal>
          <c:yVal>
            <c:numRef>
              <c:f>'PROB SOLV MATH TRACKER'!$CP$19:$CP$60</c:f>
              <c:numCache>
                <c:formatCode>_(#,##0.0%_);\(#,##0.0%\);_("–"_)_%;_(@_)_%</c:formatCode>
                <c:ptCount val="42"/>
                <c:pt idx="0">
                  <c:v>0.78350515463917525</c:v>
                </c:pt>
                <c:pt idx="1">
                  <c:v>0.77894736842105261</c:v>
                </c:pt>
                <c:pt idx="2">
                  <c:v>0.77173913043478259</c:v>
                </c:pt>
                <c:pt idx="3">
                  <c:v>0.75308641975308643</c:v>
                </c:pt>
                <c:pt idx="4">
                  <c:v>0.71212121212121215</c:v>
                </c:pt>
                <c:pt idx="5">
                  <c:v>0.70491803278688525</c:v>
                </c:pt>
                <c:pt idx="6">
                  <c:v>0.64</c:v>
                </c:pt>
                <c:pt idx="7">
                  <c:v>0.60465116279069764</c:v>
                </c:pt>
                <c:pt idx="8">
                  <c:v>0.55882352941176472</c:v>
                </c:pt>
                <c:pt idx="9">
                  <c:v>0.53125</c:v>
                </c:pt>
                <c:pt idx="10">
                  <c:v>0.5</c:v>
                </c:pt>
                <c:pt idx="11">
                  <c:v>0.5</c:v>
                </c:pt>
                <c:pt idx="12">
                  <c:v>0.54545454545454541</c:v>
                </c:pt>
                <c:pt idx="13">
                  <c:v>0.5</c:v>
                </c:pt>
                <c:pt idx="14">
                  <c:v>0.44444444444444442</c:v>
                </c:pt>
                <c:pt idx="15">
                  <c:v>0.44444444444444442</c:v>
                </c:pt>
                <c:pt idx="16">
                  <c:v>0.45454545454545453</c:v>
                </c:pt>
                <c:pt idx="17">
                  <c:v>0.33333333333333331</c:v>
                </c:pt>
                <c:pt idx="18">
                  <c:v>0.33333333333333331</c:v>
                </c:pt>
                <c:pt idx="19">
                  <c:v>0.33333333333333331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0.14285714285714285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AFA-45F5-BCAB-1905D93DCF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7397824"/>
        <c:axId val="1997402400"/>
      </c:scatterChart>
      <c:valAx>
        <c:axId val="1997397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402400"/>
        <c:crosses val="autoZero"/>
        <c:crossBetween val="midCat"/>
        <c:majorUnit val="1"/>
        <c:minorUnit val="0.1"/>
      </c:valAx>
      <c:valAx>
        <c:axId val="1997402400"/>
        <c:scaling>
          <c:orientation val="minMax"/>
          <c:max val="1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.0%_);\(#,##0.0%\);_(&quot;–&quot;_)_%;_(@_)_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7397824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PCT CORRECT</a:t>
            </a:r>
            <a:r>
              <a:rPr lang="en-US" baseline="0"/>
              <a:t> BY TOPIC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11853403682718E-2"/>
          <c:y val="0.11059987068408121"/>
          <c:w val="0.96381969009177582"/>
          <c:h val="0.554726393379024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'consolid QUANT'!$D$16</c:f>
              <c:strCache>
                <c:ptCount val="1"/>
                <c:pt idx="0">
                  <c:v>PCT CORRECT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'consolid QUANT'!$E$3:$AR$3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Lines &amp; Angles</c:v>
                </c:pt>
                <c:pt idx="36">
                  <c:v>Circles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'consolid QUANT'!$E$16:$AR$16</c:f>
              <c:numCache>
                <c:formatCode>_(#,##0.0%_);\(#,##0.0%\);_("–"_)_%;_(@_)_%</c:formatCode>
                <c:ptCount val="40"/>
                <c:pt idx="0">
                  <c:v>0.57317073170731703</c:v>
                </c:pt>
                <c:pt idx="1">
                  <c:v>0.65753424657534243</c:v>
                </c:pt>
                <c:pt idx="2">
                  <c:v>0.6875</c:v>
                </c:pt>
                <c:pt idx="3">
                  <c:v>0.53333333333333333</c:v>
                </c:pt>
                <c:pt idx="4">
                  <c:v>0.60465116279069764</c:v>
                </c:pt>
                <c:pt idx="5">
                  <c:v>0.67441860465116277</c:v>
                </c:pt>
                <c:pt idx="6">
                  <c:v>0.9</c:v>
                </c:pt>
                <c:pt idx="7">
                  <c:v>0.73684210526315785</c:v>
                </c:pt>
                <c:pt idx="8">
                  <c:v>0.73333333333333328</c:v>
                </c:pt>
                <c:pt idx="9">
                  <c:v>0.33333333333333331</c:v>
                </c:pt>
                <c:pt idx="10">
                  <c:v>0.52173913043478259</c:v>
                </c:pt>
                <c:pt idx="11">
                  <c:v>0.52941176470588236</c:v>
                </c:pt>
                <c:pt idx="12">
                  <c:v>0.61290322580645162</c:v>
                </c:pt>
                <c:pt idx="13">
                  <c:v>0.66666666666666663</c:v>
                </c:pt>
                <c:pt idx="14">
                  <c:v>0.4</c:v>
                </c:pt>
                <c:pt idx="15">
                  <c:v>0.6</c:v>
                </c:pt>
                <c:pt idx="16">
                  <c:v>0.88888888888888884</c:v>
                </c:pt>
                <c:pt idx="17">
                  <c:v>0.625</c:v>
                </c:pt>
                <c:pt idx="18">
                  <c:v>0.78899082568807344</c:v>
                </c:pt>
                <c:pt idx="19">
                  <c:v>0.75</c:v>
                </c:pt>
                <c:pt idx="20">
                  <c:v>0.5</c:v>
                </c:pt>
                <c:pt idx="21">
                  <c:v>0.65625</c:v>
                </c:pt>
                <c:pt idx="22">
                  <c:v>0.75</c:v>
                </c:pt>
                <c:pt idx="23">
                  <c:v>0.76470588235294112</c:v>
                </c:pt>
                <c:pt idx="24">
                  <c:v>0.7857142857142857</c:v>
                </c:pt>
                <c:pt idx="25">
                  <c:v>0.72222222222222221</c:v>
                </c:pt>
                <c:pt idx="26">
                  <c:v>0.5714285714285714</c:v>
                </c:pt>
                <c:pt idx="27">
                  <c:v>0.76056338028169013</c:v>
                </c:pt>
                <c:pt idx="28">
                  <c:v>0.73170731707317072</c:v>
                </c:pt>
                <c:pt idx="29">
                  <c:v>0.5161290322580645</c:v>
                </c:pt>
                <c:pt idx="30">
                  <c:v>0.5</c:v>
                </c:pt>
                <c:pt idx="31">
                  <c:v>0.6333333333333333</c:v>
                </c:pt>
                <c:pt idx="32">
                  <c:v>1</c:v>
                </c:pt>
                <c:pt idx="33">
                  <c:v>1</c:v>
                </c:pt>
                <c:pt idx="34">
                  <c:v>0.53846153846153844</c:v>
                </c:pt>
                <c:pt idx="35">
                  <c:v>0.5</c:v>
                </c:pt>
                <c:pt idx="36">
                  <c:v>0.57692307692307687</c:v>
                </c:pt>
                <c:pt idx="37">
                  <c:v>0.44186046511627908</c:v>
                </c:pt>
                <c:pt idx="38">
                  <c:v>0.2</c:v>
                </c:pt>
                <c:pt idx="39">
                  <c:v>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43-4B6A-A5BB-0DF4BE5099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59343503"/>
        <c:axId val="1659343919"/>
      </c:barChart>
      <c:catAx>
        <c:axId val="1659343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343919"/>
        <c:crosses val="autoZero"/>
        <c:auto val="1"/>
        <c:lblAlgn val="ctr"/>
        <c:lblOffset val="100"/>
        <c:noMultiLvlLbl val="0"/>
      </c:catAx>
      <c:valAx>
        <c:axId val="1659343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.0%_);\(#,##0.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3435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'consolid QUANT'!$D$2</c:f>
              <c:strCache>
                <c:ptCount val="1"/>
                <c:pt idx="0">
                  <c:v>pct seen breakdown by topic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'consolid QUANT'!$E$3:$AR$3</c:f>
              <c:strCache>
                <c:ptCount val="40"/>
                <c:pt idx="0">
                  <c:v>Algebra</c:v>
                </c:pt>
                <c:pt idx="1">
                  <c:v>Inequalities</c:v>
                </c:pt>
                <c:pt idx="2">
                  <c:v>Absolute Value</c:v>
                </c:pt>
                <c:pt idx="3">
                  <c:v>Roots</c:v>
                </c:pt>
                <c:pt idx="4">
                  <c:v>Exponents</c:v>
                </c:pt>
                <c:pt idx="5">
                  <c:v>Fractions / Decimals / PCT</c:v>
                </c:pt>
                <c:pt idx="6">
                  <c:v>Sets</c:v>
                </c:pt>
                <c:pt idx="7">
                  <c:v>Statistics</c:v>
                </c:pt>
                <c:pt idx="8">
                  <c:v>Digits</c:v>
                </c:pt>
                <c:pt idx="9">
                  <c:v>Factorials</c:v>
                </c:pt>
                <c:pt idx="10">
                  <c:v>Number Properties</c:v>
                </c:pt>
                <c:pt idx="11">
                  <c:v>Factors</c:v>
                </c:pt>
                <c:pt idx="12">
                  <c:v>Divisibility</c:v>
                </c:pt>
                <c:pt idx="13">
                  <c:v>Remainders</c:v>
                </c:pt>
                <c:pt idx="14">
                  <c:v>EVEN / ODD</c:v>
                </c:pt>
                <c:pt idx="15">
                  <c:v>Primes</c:v>
                </c:pt>
                <c:pt idx="16">
                  <c:v>POS / NEG</c:v>
                </c:pt>
                <c:pt idx="17">
                  <c:v>Ratio</c:v>
                </c:pt>
                <c:pt idx="18">
                  <c:v>Word Problem</c:v>
                </c:pt>
                <c:pt idx="19">
                  <c:v>Profit</c:v>
                </c:pt>
                <c:pt idx="20">
                  <c:v>Discount</c:v>
                </c:pt>
                <c:pt idx="21">
                  <c:v>Rate / Distance</c:v>
                </c:pt>
                <c:pt idx="22">
                  <c:v>Work </c:v>
                </c:pt>
                <c:pt idx="23">
                  <c:v>Interest</c:v>
                </c:pt>
                <c:pt idx="24">
                  <c:v>Growth Rates</c:v>
                </c:pt>
                <c:pt idx="25">
                  <c:v>MAX / MIN</c:v>
                </c:pt>
                <c:pt idx="26">
                  <c:v>Weighted Avg</c:v>
                </c:pt>
                <c:pt idx="27">
                  <c:v>Overlapping Sets</c:v>
                </c:pt>
                <c:pt idx="28">
                  <c:v>Probability</c:v>
                </c:pt>
                <c:pt idx="29">
                  <c:v>Combinotronics</c:v>
                </c:pt>
                <c:pt idx="30">
                  <c:v>Functions / Graphs</c:v>
                </c:pt>
                <c:pt idx="31">
                  <c:v>Coordinate Plane</c:v>
                </c:pt>
                <c:pt idx="32">
                  <c:v>Cylinders</c:v>
                </c:pt>
                <c:pt idx="33">
                  <c:v>Spheres</c:v>
                </c:pt>
                <c:pt idx="34">
                  <c:v>Cubes/ Prisms</c:v>
                </c:pt>
                <c:pt idx="35">
                  <c:v>Lines &amp; Angles</c:v>
                </c:pt>
                <c:pt idx="36">
                  <c:v>Circles</c:v>
                </c:pt>
                <c:pt idx="37">
                  <c:v>Quadrilaterals</c:v>
                </c:pt>
                <c:pt idx="38">
                  <c:v>Polygons</c:v>
                </c:pt>
                <c:pt idx="39">
                  <c:v>Triangles</c:v>
                </c:pt>
              </c:strCache>
            </c:strRef>
          </c:cat>
          <c:val>
            <c:numRef>
              <c:f>'consolid QUANT'!$E$2:$AR$2</c:f>
              <c:numCache>
                <c:formatCode>_(#,##0.0%_);\(#,##0.0%\);_("–"_)_%;_(@_)_%</c:formatCode>
                <c:ptCount val="40"/>
                <c:pt idx="0">
                  <c:v>7.3873873873873869E-2</c:v>
                </c:pt>
                <c:pt idx="1">
                  <c:v>6.576576576576576E-2</c:v>
                </c:pt>
                <c:pt idx="2">
                  <c:v>2.8828828828828829E-2</c:v>
                </c:pt>
                <c:pt idx="3">
                  <c:v>2.7027027027027029E-2</c:v>
                </c:pt>
                <c:pt idx="4">
                  <c:v>3.8738738738738739E-2</c:v>
                </c:pt>
                <c:pt idx="5">
                  <c:v>3.8738738738738739E-2</c:v>
                </c:pt>
                <c:pt idx="6">
                  <c:v>2.7027027027027029E-2</c:v>
                </c:pt>
                <c:pt idx="7">
                  <c:v>1.7117117117117116E-2</c:v>
                </c:pt>
                <c:pt idx="8">
                  <c:v>1.3513513513513514E-2</c:v>
                </c:pt>
                <c:pt idx="9">
                  <c:v>2.7027027027027029E-3</c:v>
                </c:pt>
                <c:pt idx="10">
                  <c:v>2.0720720720720721E-2</c:v>
                </c:pt>
                <c:pt idx="11">
                  <c:v>1.5315315315315315E-2</c:v>
                </c:pt>
                <c:pt idx="12">
                  <c:v>2.7927927927927927E-2</c:v>
                </c:pt>
                <c:pt idx="13">
                  <c:v>1.6216216216216217E-2</c:v>
                </c:pt>
                <c:pt idx="14">
                  <c:v>9.0090090090090089E-3</c:v>
                </c:pt>
                <c:pt idx="15">
                  <c:v>9.0090090090090089E-3</c:v>
                </c:pt>
                <c:pt idx="16">
                  <c:v>8.1081081081081086E-3</c:v>
                </c:pt>
                <c:pt idx="17">
                  <c:v>7.2072072072072073E-3</c:v>
                </c:pt>
                <c:pt idx="18">
                  <c:v>9.8198198198198194E-2</c:v>
                </c:pt>
                <c:pt idx="19">
                  <c:v>7.2072072072072073E-3</c:v>
                </c:pt>
                <c:pt idx="20">
                  <c:v>1.8018018018018018E-3</c:v>
                </c:pt>
                <c:pt idx="21">
                  <c:v>2.8828828828828829E-2</c:v>
                </c:pt>
                <c:pt idx="22">
                  <c:v>1.0810810810810811E-2</c:v>
                </c:pt>
                <c:pt idx="23">
                  <c:v>1.5315315315315315E-2</c:v>
                </c:pt>
                <c:pt idx="24">
                  <c:v>1.2612612612612612E-2</c:v>
                </c:pt>
                <c:pt idx="25">
                  <c:v>1.6216216216216217E-2</c:v>
                </c:pt>
                <c:pt idx="26">
                  <c:v>3.1531531531531529E-2</c:v>
                </c:pt>
                <c:pt idx="27">
                  <c:v>6.3963963963963963E-2</c:v>
                </c:pt>
                <c:pt idx="28">
                  <c:v>3.6936936936936934E-2</c:v>
                </c:pt>
                <c:pt idx="29">
                  <c:v>8.3783783783783788E-2</c:v>
                </c:pt>
                <c:pt idx="30">
                  <c:v>1.8018018018018018E-3</c:v>
                </c:pt>
                <c:pt idx="31">
                  <c:v>2.7027027027027029E-2</c:v>
                </c:pt>
                <c:pt idx="32">
                  <c:v>3.6036036036036037E-3</c:v>
                </c:pt>
                <c:pt idx="33">
                  <c:v>1.8018018018018018E-3</c:v>
                </c:pt>
                <c:pt idx="34">
                  <c:v>1.1711711711711712E-2</c:v>
                </c:pt>
                <c:pt idx="35">
                  <c:v>1.0810810810810811E-2</c:v>
                </c:pt>
                <c:pt idx="36">
                  <c:v>2.3423423423423424E-2</c:v>
                </c:pt>
                <c:pt idx="37">
                  <c:v>3.8738738738738739E-2</c:v>
                </c:pt>
                <c:pt idx="38">
                  <c:v>4.5045045045045045E-3</c:v>
                </c:pt>
                <c:pt idx="39">
                  <c:v>2.2522522522522521E-2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D1-421D-80EF-C7BEDCEFC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7065919"/>
        <c:axId val="987072159"/>
      </c:barChart>
      <c:catAx>
        <c:axId val="987065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072159"/>
        <c:crosses val="autoZero"/>
        <c:auto val="1"/>
        <c:lblAlgn val="ctr"/>
        <c:lblOffset val="100"/>
        <c:noMultiLvlLbl val="0"/>
      </c:catAx>
      <c:valAx>
        <c:axId val="987072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#,##0.0%_);\(#,##0.0%\);_(&quot;–&quot;_)_%;_(@_)_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0659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90714</xdr:colOff>
      <xdr:row>7</xdr:row>
      <xdr:rowOff>337321</xdr:rowOff>
    </xdr:from>
    <xdr:to>
      <xdr:col>24</xdr:col>
      <xdr:colOff>439965</xdr:colOff>
      <xdr:row>24</xdr:row>
      <xdr:rowOff>38637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AC04257-C3E2-4087-8822-8666AD74BC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523875</xdr:colOff>
      <xdr:row>26</xdr:row>
      <xdr:rowOff>47625</xdr:rowOff>
    </xdr:from>
    <xdr:to>
      <xdr:col>105</xdr:col>
      <xdr:colOff>79580</xdr:colOff>
      <xdr:row>38</xdr:row>
      <xdr:rowOff>113392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435556-5A3A-493F-A8C5-351146D9CD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1730375</xdr:colOff>
      <xdr:row>26</xdr:row>
      <xdr:rowOff>746125</xdr:rowOff>
    </xdr:from>
    <xdr:to>
      <xdr:col>33</xdr:col>
      <xdr:colOff>1165678</xdr:colOff>
      <xdr:row>36</xdr:row>
      <xdr:rowOff>178707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FFCDA92-D491-412C-A2F6-36F68D1CD7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161924</xdr:colOff>
      <xdr:row>1</xdr:row>
      <xdr:rowOff>38100</xdr:rowOff>
    </xdr:from>
    <xdr:to>
      <xdr:col>35</xdr:col>
      <xdr:colOff>108857</xdr:colOff>
      <xdr:row>19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1D46B8-1925-4DEF-8F76-5DD46F3176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123825</xdr:colOff>
      <xdr:row>19</xdr:row>
      <xdr:rowOff>161925</xdr:rowOff>
    </xdr:from>
    <xdr:to>
      <xdr:col>35</xdr:col>
      <xdr:colOff>152400</xdr:colOff>
      <xdr:row>40</xdr:row>
      <xdr:rowOff>42334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E55184A-FFE7-453D-922C-A1995AD503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232557</xdr:colOff>
      <xdr:row>23</xdr:row>
      <xdr:rowOff>34637</xdr:rowOff>
    </xdr:from>
    <xdr:to>
      <xdr:col>43</xdr:col>
      <xdr:colOff>46180</xdr:colOff>
      <xdr:row>53</xdr:row>
      <xdr:rowOff>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0CE853-5374-43A4-A1DF-DFE6FEBF2F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166688</xdr:colOff>
      <xdr:row>52</xdr:row>
      <xdr:rowOff>179677</xdr:rowOff>
    </xdr:from>
    <xdr:to>
      <xdr:col>43</xdr:col>
      <xdr:colOff>23812</xdr:colOff>
      <xdr:row>78</xdr:row>
      <xdr:rowOff>95251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6D7F952-F60D-445E-91C9-8EB20529D2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on-the-number-line-the-distance-between-x-and-y-is-greater-than-the-127014.html" TargetMode="External"/><Relationship Id="rId299" Type="http://schemas.openxmlformats.org/officeDocument/2006/relationships/hyperlink" Target="https://gmatclub.com/forum/topic55141.html" TargetMode="External"/><Relationship Id="rId21" Type="http://schemas.openxmlformats.org/officeDocument/2006/relationships/hyperlink" Target="https://gmatclub.com/forum/if-a-and-b-are-integers-is-a-5-4-b-1-a-3-27-2-b-294313.html" TargetMode="External"/><Relationship Id="rId63" Type="http://schemas.openxmlformats.org/officeDocument/2006/relationships/hyperlink" Target="https://gmatclub.com/forum/what-is-the-value-of-x-1-y-1-y-1-x-2-x-2-y-2-x-367670.html" TargetMode="External"/><Relationship Id="rId159" Type="http://schemas.openxmlformats.org/officeDocument/2006/relationships/hyperlink" Target="https://gmatclub.com/forum/what-is-the-remainder-when-the-positive-integer-n-is-divided-by-the-po-96366.html" TargetMode="External"/><Relationship Id="rId324" Type="http://schemas.openxmlformats.org/officeDocument/2006/relationships/hyperlink" Target="https://gmatclub.com/forum/topic35424.html" TargetMode="External"/><Relationship Id="rId366" Type="http://schemas.openxmlformats.org/officeDocument/2006/relationships/hyperlink" Target="https://gmatclub.com/forum/topic59630.html" TargetMode="External"/><Relationship Id="rId170" Type="http://schemas.openxmlformats.org/officeDocument/2006/relationships/hyperlink" Target="https://gmatclub.com/forum/is-x-y-1-x-1-2-y-2-x-3-y-100636.html" TargetMode="External"/><Relationship Id="rId226" Type="http://schemas.openxmlformats.org/officeDocument/2006/relationships/hyperlink" Target="https://gmatclub.com/forum/two-oil-cans-x-and-y-are-right-circular-cylinders-and-the-height-an-42335.html" TargetMode="External"/><Relationship Id="rId433" Type="http://schemas.openxmlformats.org/officeDocument/2006/relationships/hyperlink" Target="https://gmatclub.com/forum/topic97716.html" TargetMode="External"/><Relationship Id="rId268" Type="http://schemas.openxmlformats.org/officeDocument/2006/relationships/hyperlink" Target="https://gmatclub.com/forum/is-x-2y-41655.html" TargetMode="External"/><Relationship Id="rId475" Type="http://schemas.openxmlformats.org/officeDocument/2006/relationships/hyperlink" Target="https://gmatclub.com/forum/topic76666.html" TargetMode="External"/><Relationship Id="rId32" Type="http://schemas.openxmlformats.org/officeDocument/2006/relationships/hyperlink" Target="https://gmatclub.com/forum/from-leland-s-gross-pay-of-p-dollars-last-week-t-percent-42484.html" TargetMode="External"/><Relationship Id="rId74" Type="http://schemas.openxmlformats.org/officeDocument/2006/relationships/hyperlink" Target="https://gmatclub.com/forum/is-the-number-of-members-of-club-x-greater-than-the-number-of-members-128641.html" TargetMode="External"/><Relationship Id="rId128" Type="http://schemas.openxmlformats.org/officeDocument/2006/relationships/hyperlink" Target="https://gmatclub.com/forum/robots-x-y-and-z-each-assemble-components-at-their-107311.html" TargetMode="External"/><Relationship Id="rId335" Type="http://schemas.openxmlformats.org/officeDocument/2006/relationships/hyperlink" Target="https://gmatclub.com/forum/topic69999.html" TargetMode="External"/><Relationship Id="rId377" Type="http://schemas.openxmlformats.org/officeDocument/2006/relationships/hyperlink" Target="https://gmatclub.com/forum/topic134052.html" TargetMode="External"/><Relationship Id="rId500" Type="http://schemas.openxmlformats.org/officeDocument/2006/relationships/hyperlink" Target="https://gmatclub.com/forum/topic85836.html" TargetMode="External"/><Relationship Id="rId5" Type="http://schemas.openxmlformats.org/officeDocument/2006/relationships/hyperlink" Target="https://gmatclub.com/forum/what-is-the-value-of-integer-x-320848.html" TargetMode="External"/><Relationship Id="rId181" Type="http://schemas.openxmlformats.org/officeDocument/2006/relationships/hyperlink" Target="https://gmatclub.com/forum/joanna-bought-only-0-15-stamps-and-0-29-stamps-how-many-0-15-stamp-101743.html" TargetMode="External"/><Relationship Id="rId237" Type="http://schemas.openxmlformats.org/officeDocument/2006/relationships/hyperlink" Target="https://gmatclub.com/forum/if-n-and-t-are-positive-integers-is-n-a-factor-of-t-24431.html" TargetMode="External"/><Relationship Id="rId402" Type="http://schemas.openxmlformats.org/officeDocument/2006/relationships/hyperlink" Target="https://gmatclub.com/forum/topic139222.html" TargetMode="External"/><Relationship Id="rId279" Type="http://schemas.openxmlformats.org/officeDocument/2006/relationships/hyperlink" Target="https://gmatclub.com/forum/topic95033.html" TargetMode="External"/><Relationship Id="rId444" Type="http://schemas.openxmlformats.org/officeDocument/2006/relationships/hyperlink" Target="https://gmatclub.com/forum/topic127069.html" TargetMode="External"/><Relationship Id="rId486" Type="http://schemas.openxmlformats.org/officeDocument/2006/relationships/hyperlink" Target="https://gmatclub.com/forum/topic83652.html" TargetMode="External"/><Relationship Id="rId43" Type="http://schemas.openxmlformats.org/officeDocument/2006/relationships/hyperlink" Target="https://gmatclub.com/forum/collection-of-8-ds-questions-85290.html" TargetMode="External"/><Relationship Id="rId139" Type="http://schemas.openxmlformats.org/officeDocument/2006/relationships/hyperlink" Target="https://gmatclub.com/forum/theater-m-has-25-rows-with-27-seats-in-each-row-how-many-of-the-seats-151722.html" TargetMode="External"/><Relationship Id="rId290" Type="http://schemas.openxmlformats.org/officeDocument/2006/relationships/hyperlink" Target="https://gmatclub.com/forum/topic109075.html" TargetMode="External"/><Relationship Id="rId304" Type="http://schemas.openxmlformats.org/officeDocument/2006/relationships/hyperlink" Target="https://gmatclub.com/forum/topic84784.html" TargetMode="External"/><Relationship Id="rId346" Type="http://schemas.openxmlformats.org/officeDocument/2006/relationships/hyperlink" Target="https://gmatclub.com/forum/topic109093.html" TargetMode="External"/><Relationship Id="rId388" Type="http://schemas.openxmlformats.org/officeDocument/2006/relationships/hyperlink" Target="https://gmatclub.com/forum/topic103934.html" TargetMode="External"/><Relationship Id="rId85" Type="http://schemas.openxmlformats.org/officeDocument/2006/relationships/hyperlink" Target="https://gmatclub.com/forum/a-box-of-light-bulbs-contains-exactly-3-light-bulbs-that-are-defective-305939.html" TargetMode="External"/><Relationship Id="rId150" Type="http://schemas.openxmlformats.org/officeDocument/2006/relationships/hyperlink" Target="https://gmatclub.com/forum/malik-s-recipe-for-4-servings-of-a-certain-dish-requires-71587.html" TargetMode="External"/><Relationship Id="rId192" Type="http://schemas.openxmlformats.org/officeDocument/2006/relationships/hyperlink" Target="https://gmatclub.com/forum/if-x-and-y-are-greater-than-0-is-x-120409.html" TargetMode="External"/><Relationship Id="rId206" Type="http://schemas.openxmlformats.org/officeDocument/2006/relationships/hyperlink" Target="https://gmatclub.com/forum/if-a-b-and-c-are-positive-is-a-b-c-ab-ac-1-a-c-369723.html" TargetMode="External"/><Relationship Id="rId413" Type="http://schemas.openxmlformats.org/officeDocument/2006/relationships/hyperlink" Target="https://gmatclub.com/forum/topic113483.html" TargetMode="External"/><Relationship Id="rId248" Type="http://schemas.openxmlformats.org/officeDocument/2006/relationships/hyperlink" Target="https://gmatclub.com/forum/a-rectangular-aquarium-provides-36-square-centimeters-of-water-surface-16922.html" TargetMode="External"/><Relationship Id="rId455" Type="http://schemas.openxmlformats.org/officeDocument/2006/relationships/hyperlink" Target="https://gmatclub.com/forum/topic109295.html" TargetMode="External"/><Relationship Id="rId497" Type="http://schemas.openxmlformats.org/officeDocument/2006/relationships/hyperlink" Target="https://gmatclub.com/forum/topic128515.html" TargetMode="External"/><Relationship Id="rId12" Type="http://schemas.openxmlformats.org/officeDocument/2006/relationships/hyperlink" Target="https://gmatclub.com/forum/if-0-x-y-what-is-the-value-of-x-y-2-x-y-149711.html" TargetMode="External"/><Relationship Id="rId108" Type="http://schemas.openxmlformats.org/officeDocument/2006/relationships/hyperlink" Target="https://gmatclub.com/forum/the-hypotenuse-of-a-right-triangle-is-10-cm-what-is-the-93911.html" TargetMode="External"/><Relationship Id="rId315" Type="http://schemas.openxmlformats.org/officeDocument/2006/relationships/hyperlink" Target="https://gmatclub.com/forum/topic44573.html" TargetMode="External"/><Relationship Id="rId357" Type="http://schemas.openxmlformats.org/officeDocument/2006/relationships/hyperlink" Target="https://gmatclub.com/forum/topic89337.html" TargetMode="External"/><Relationship Id="rId54" Type="http://schemas.openxmlformats.org/officeDocument/2006/relationships/hyperlink" Target="https://gmatclub.com/forum/the-number-of-dogs-stocked-at-a-certain-pet-shop-is-k-times-the-number-373739.html" TargetMode="External"/><Relationship Id="rId96" Type="http://schemas.openxmlformats.org/officeDocument/2006/relationships/hyperlink" Target="https://gmatclub.com/forum/if-x-is-a-positive-integer-greater-than-1-what-is-the-value-of-x-222257.html" TargetMode="External"/><Relationship Id="rId161" Type="http://schemas.openxmlformats.org/officeDocument/2006/relationships/hyperlink" Target="https://gmatclub.com/forum/a-certain-plumber-charges-92-for-each-job-completed-in-4-hours-or-243451.html" TargetMode="External"/><Relationship Id="rId217" Type="http://schemas.openxmlformats.org/officeDocument/2006/relationships/hyperlink" Target="https://gmatclub.com/forum/from-1984-to-1987-the-value-of-foreign-goods-consumed-annually-in-the-21663.html" TargetMode="External"/><Relationship Id="rId399" Type="http://schemas.openxmlformats.org/officeDocument/2006/relationships/hyperlink" Target="https://gmatclub.com/forum/topic166568.html" TargetMode="External"/><Relationship Id="rId259" Type="http://schemas.openxmlformats.org/officeDocument/2006/relationships/hyperlink" Target="https://gmatclub.com/forum/if-x-is-equal-to-either-2-3-or-3-8-and-y-is-equal-to-either-11841.html" TargetMode="External"/><Relationship Id="rId424" Type="http://schemas.openxmlformats.org/officeDocument/2006/relationships/hyperlink" Target="https://gmatclub.com/forum/topic87086.html" TargetMode="External"/><Relationship Id="rId466" Type="http://schemas.openxmlformats.org/officeDocument/2006/relationships/hyperlink" Target="https://gmatclub.com/forum/topic85443.html" TargetMode="External"/><Relationship Id="rId23" Type="http://schemas.openxmlformats.org/officeDocument/2006/relationships/hyperlink" Target="https://gmatclub.com/forum/a-chef-mixes-p-ounces-of-60-sugar-solution-with-q-ounces-of-a-10-sug-194033.html" TargetMode="External"/><Relationship Id="rId119" Type="http://schemas.openxmlformats.org/officeDocument/2006/relationships/hyperlink" Target="https://gmatclub.com/forum/which-does-a-rancher-have-a-greater-number-of-cows-or-sheep-375119.html" TargetMode="External"/><Relationship Id="rId270" Type="http://schemas.openxmlformats.org/officeDocument/2006/relationships/hyperlink" Target="https://gmatclub.com/forum/martin-has-worked-for-the-last-30-years-if-his-average-ari-29004.html" TargetMode="External"/><Relationship Id="rId326" Type="http://schemas.openxmlformats.org/officeDocument/2006/relationships/hyperlink" Target="https://gmatclub.com/forum/topic41142.html" TargetMode="External"/><Relationship Id="rId65" Type="http://schemas.openxmlformats.org/officeDocument/2006/relationships/hyperlink" Target="https://gmatclub.com/forum/if-x-y-z-what-is-the-value-of-y-1-x-7-2-z-x-320515.html" TargetMode="External"/><Relationship Id="rId130" Type="http://schemas.openxmlformats.org/officeDocument/2006/relationships/hyperlink" Target="https://gmatclub.com/forum/is-x-x-1-1-1-x-0-2-x-85666.html" TargetMode="External"/><Relationship Id="rId368" Type="http://schemas.openxmlformats.org/officeDocument/2006/relationships/hyperlink" Target="https://gmatclub.com/forum/topic55625.html" TargetMode="External"/><Relationship Id="rId172" Type="http://schemas.openxmlformats.org/officeDocument/2006/relationships/hyperlink" Target="https://gmatclub.com/forum/is-m-z-0-1-m-3z-0-2-4z-m-106381.html" TargetMode="External"/><Relationship Id="rId228" Type="http://schemas.openxmlformats.org/officeDocument/2006/relationships/hyperlink" Target="https://gmatclub.com/forum/if-r-and-s-are-integers-and-rs-r-is-odd-which-of-the-following-must-46474.html" TargetMode="External"/><Relationship Id="rId435" Type="http://schemas.openxmlformats.org/officeDocument/2006/relationships/hyperlink" Target="https://gmatclub.com/forum/topic82159.html" TargetMode="External"/><Relationship Id="rId477" Type="http://schemas.openxmlformats.org/officeDocument/2006/relationships/hyperlink" Target="https://gmatclub.com/forum/topic71955.html" TargetMode="External"/><Relationship Id="rId281" Type="http://schemas.openxmlformats.org/officeDocument/2006/relationships/hyperlink" Target="https://gmatclub.com/forum/topic23363.html" TargetMode="External"/><Relationship Id="rId337" Type="http://schemas.openxmlformats.org/officeDocument/2006/relationships/hyperlink" Target="https://gmatclub.com/forum/topic127232.html" TargetMode="External"/><Relationship Id="rId502" Type="http://schemas.openxmlformats.org/officeDocument/2006/relationships/hyperlink" Target="https://gmatclub.com/forum/topic116068.html" TargetMode="External"/><Relationship Id="rId34" Type="http://schemas.openxmlformats.org/officeDocument/2006/relationships/hyperlink" Target="https://gmatclub.com/forum/in-a-certain-business-production-index-p-is-directly-proportional-to-63570.html" TargetMode="External"/><Relationship Id="rId76" Type="http://schemas.openxmlformats.org/officeDocument/2006/relationships/hyperlink" Target="https://gmatclub.com/forum/at-a-two-day-seminar-90-percent-of-those-registered-attended-the-semi-24636.html" TargetMode="External"/><Relationship Id="rId141" Type="http://schemas.openxmlformats.org/officeDocument/2006/relationships/hyperlink" Target="https://gmatclub.com/forum/if-k-does-not-equal-0-1-or-1-is-1-k-0-1-1-k-119545.html" TargetMode="External"/><Relationship Id="rId379" Type="http://schemas.openxmlformats.org/officeDocument/2006/relationships/hyperlink" Target="https://gmatclub.com/forum/topic138931.html" TargetMode="External"/><Relationship Id="rId7" Type="http://schemas.openxmlformats.org/officeDocument/2006/relationships/hyperlink" Target="https://gmatclub.com/forum/is-the-nth-root-of-n-greater-than-the-cube-root-of-212750.html" TargetMode="External"/><Relationship Id="rId183" Type="http://schemas.openxmlformats.org/officeDocument/2006/relationships/hyperlink" Target="https://gmatclub.com/forum/if-x-and-y-are-integers-is-x-y-143771.html" TargetMode="External"/><Relationship Id="rId239" Type="http://schemas.openxmlformats.org/officeDocument/2006/relationships/hyperlink" Target="https://gmatclub.com/forum/if-x-is-to-be-selected-at-random-from-t-what-is-the-probabi-69036.html" TargetMode="External"/><Relationship Id="rId390" Type="http://schemas.openxmlformats.org/officeDocument/2006/relationships/hyperlink" Target="https://gmatclub.com/forum/topic91360.html" TargetMode="External"/><Relationship Id="rId404" Type="http://schemas.openxmlformats.org/officeDocument/2006/relationships/hyperlink" Target="https://gmatclub.com/forum/topic142835.html" TargetMode="External"/><Relationship Id="rId446" Type="http://schemas.openxmlformats.org/officeDocument/2006/relationships/hyperlink" Target="https://gmatclub.com/forum/topic13113.html" TargetMode="External"/><Relationship Id="rId250" Type="http://schemas.openxmlformats.org/officeDocument/2006/relationships/hyperlink" Target="https://gmatclub.com/forum/list-s-and-list-t-each-contain-5-positive-integers-and-for-each-list-34473.html" TargetMode="External"/><Relationship Id="rId292" Type="http://schemas.openxmlformats.org/officeDocument/2006/relationships/hyperlink" Target="https://gmatclub.com/forum/topic87986.html" TargetMode="External"/><Relationship Id="rId306" Type="http://schemas.openxmlformats.org/officeDocument/2006/relationships/hyperlink" Target="https://gmatclub.com/forum/topic55623.html" TargetMode="External"/><Relationship Id="rId488" Type="http://schemas.openxmlformats.org/officeDocument/2006/relationships/hyperlink" Target="https://gmatclub.com/forum/topic40301.html" TargetMode="External"/><Relationship Id="rId45" Type="http://schemas.openxmlformats.org/officeDocument/2006/relationships/hyperlink" Target="https://gmatclub.com/forum/collection-of-8-ds-questions-85290.html" TargetMode="External"/><Relationship Id="rId87" Type="http://schemas.openxmlformats.org/officeDocument/2006/relationships/hyperlink" Target="https://gmatclub.com/forum/how-many-employees-are-in-company-c-1-there-are-120-ways-to-form-a-331523.html" TargetMode="External"/><Relationship Id="rId110" Type="http://schemas.openxmlformats.org/officeDocument/2006/relationships/hyperlink" Target="https://gmatclub.com/forum/for-any-integers-x-and-y-min-x-y-and-max-x-y-denote-the-94998.html" TargetMode="External"/><Relationship Id="rId348" Type="http://schemas.openxmlformats.org/officeDocument/2006/relationships/hyperlink" Target="https://gmatclub.com/forum/topic86003.html" TargetMode="External"/><Relationship Id="rId152" Type="http://schemas.openxmlformats.org/officeDocument/2006/relationships/hyperlink" Target="https://gmatclub.com/forum/if-x-2-y-2-29-what-is-the-value-of-x-y-2-1-xy-10-2-x-105468.html" TargetMode="External"/><Relationship Id="rId194" Type="http://schemas.openxmlformats.org/officeDocument/2006/relationships/hyperlink" Target="https://gmatclub.com/forum/if-x-and-y-are-positive-integers-is-the-product-xy-even-75229.html" TargetMode="External"/><Relationship Id="rId208" Type="http://schemas.openxmlformats.org/officeDocument/2006/relationships/hyperlink" Target="https://gmatclub.com/forum/is-x-1-y-1-x-y-1-0-x-y-2-xy-268847.html" TargetMode="External"/><Relationship Id="rId415" Type="http://schemas.openxmlformats.org/officeDocument/2006/relationships/hyperlink" Target="https://gmatclub.com/forum/topic128403.html" TargetMode="External"/><Relationship Id="rId457" Type="http://schemas.openxmlformats.org/officeDocument/2006/relationships/hyperlink" Target="https://gmatclub.com/forum/topic90635.html" TargetMode="External"/><Relationship Id="rId261" Type="http://schemas.openxmlformats.org/officeDocument/2006/relationships/hyperlink" Target="https://gmatclub.com/forum/linda-put-an-amount-of-money-into-each-of-two-new-investments-a-and-b-39480.html" TargetMode="External"/><Relationship Id="rId499" Type="http://schemas.openxmlformats.org/officeDocument/2006/relationships/hyperlink" Target="https://gmatclub.com/forum/topic88255.html" TargetMode="External"/><Relationship Id="rId14" Type="http://schemas.openxmlformats.org/officeDocument/2006/relationships/hyperlink" Target="https://gmatclub.com/forum/if-x-is-an-integer-is-9-x-9-x-b-1-3-x-3-x-b-139874.html" TargetMode="External"/><Relationship Id="rId56" Type="http://schemas.openxmlformats.org/officeDocument/2006/relationships/hyperlink" Target="https://gmatclub.com/forum/what-is-the-value-of-x-1-x-3-2-x-373456.html" TargetMode="External"/><Relationship Id="rId317" Type="http://schemas.openxmlformats.org/officeDocument/2006/relationships/hyperlink" Target="https://gmatclub.com/forum/topic64752.html" TargetMode="External"/><Relationship Id="rId359" Type="http://schemas.openxmlformats.org/officeDocument/2006/relationships/hyperlink" Target="https://gmatclub.com/forum/topic129323.html" TargetMode="External"/><Relationship Id="rId98" Type="http://schemas.openxmlformats.org/officeDocument/2006/relationships/hyperlink" Target="https://gmatclub.com/forum/is-integer-y-is-divisible-by-174999.html" TargetMode="External"/><Relationship Id="rId121" Type="http://schemas.openxmlformats.org/officeDocument/2006/relationships/hyperlink" Target="https://gmatclub.com/forum/company-q-has-18-000-employees-40-percent-of-whom-are-married-what-375123.html" TargetMode="External"/><Relationship Id="rId163" Type="http://schemas.openxmlformats.org/officeDocument/2006/relationships/hyperlink" Target="https://gmatclub.com/forum/in-the-xy-plane-does-the-line-l-intersect-the-graph-of-y-132878.html" TargetMode="External"/><Relationship Id="rId219" Type="http://schemas.openxmlformats.org/officeDocument/2006/relationships/hyperlink" Target="https://gmatclub.com/forum/yesterday-nan-parked-her-car-at-a-certain-parking-garage-9218.html" TargetMode="External"/><Relationship Id="rId370" Type="http://schemas.openxmlformats.org/officeDocument/2006/relationships/hyperlink" Target="https://gmatclub.com/forum/topic148689.html" TargetMode="External"/><Relationship Id="rId426" Type="http://schemas.openxmlformats.org/officeDocument/2006/relationships/hyperlink" Target="https://gmatclub.com/forum/topic112892.html" TargetMode="External"/><Relationship Id="rId230" Type="http://schemas.openxmlformats.org/officeDocument/2006/relationships/hyperlink" Target="https://gmatclub.com/forum/a-milliner-bought-a-job-lot-of-hats-1-4-of-which-were-brown-43565.html" TargetMode="External"/><Relationship Id="rId468" Type="http://schemas.openxmlformats.org/officeDocument/2006/relationships/hyperlink" Target="https://gmatclub.com/forum/topic60352.html" TargetMode="External"/><Relationship Id="rId25" Type="http://schemas.openxmlformats.org/officeDocument/2006/relationships/hyperlink" Target="https://gmatclub.com/forum/a-chemist-combined-a-milliliters-of-a-solution-that-139432.html" TargetMode="External"/><Relationship Id="rId67" Type="http://schemas.openxmlformats.org/officeDocument/2006/relationships/hyperlink" Target="https://gmatclub.com/forum/is-x-3-x-277805.html" TargetMode="External"/><Relationship Id="rId272" Type="http://schemas.openxmlformats.org/officeDocument/2006/relationships/hyperlink" Target="https://gmatclub.com/forum/what-is-sarah-s-annual-income-28612.html" TargetMode="External"/><Relationship Id="rId328" Type="http://schemas.openxmlformats.org/officeDocument/2006/relationships/hyperlink" Target="https://gmatclub.com/forum/topic95666.html" TargetMode="External"/><Relationship Id="rId132" Type="http://schemas.openxmlformats.org/officeDocument/2006/relationships/hyperlink" Target="https://gmatclub.com/forum/is-n-an-integer-1-n-2-is-an-integer-2-n-1-2-is-an-100167.html" TargetMode="External"/><Relationship Id="rId174" Type="http://schemas.openxmlformats.org/officeDocument/2006/relationships/hyperlink" Target="https://gmatclub.com/forum/what-is-the-value-of-y-127976.html" TargetMode="External"/><Relationship Id="rId381" Type="http://schemas.openxmlformats.org/officeDocument/2006/relationships/hyperlink" Target="https://gmatclub.com/forum/topic107208.html" TargetMode="External"/><Relationship Id="rId241" Type="http://schemas.openxmlformats.org/officeDocument/2006/relationships/hyperlink" Target="https://gmatclub.com/forum/if-m-0-and-n-0-is-m-x-n-x-m-n-93967.html" TargetMode="External"/><Relationship Id="rId437" Type="http://schemas.openxmlformats.org/officeDocument/2006/relationships/hyperlink" Target="https://gmatclub.com/forum/topic40291.html" TargetMode="External"/><Relationship Id="rId479" Type="http://schemas.openxmlformats.org/officeDocument/2006/relationships/hyperlink" Target="https://gmatclub.com/forum/topic102490.html" TargetMode="External"/><Relationship Id="rId36" Type="http://schemas.openxmlformats.org/officeDocument/2006/relationships/hyperlink" Target="https://gmatclub.com/forum/there-were-2-apples-and-5-bananas-in-a-basket-after-72617.html" TargetMode="External"/><Relationship Id="rId283" Type="http://schemas.openxmlformats.org/officeDocument/2006/relationships/hyperlink" Target="https://gmatclub.com/forum/topic97302.html" TargetMode="External"/><Relationship Id="rId339" Type="http://schemas.openxmlformats.org/officeDocument/2006/relationships/hyperlink" Target="https://gmatclub.com/forum/topic109986.html" TargetMode="External"/><Relationship Id="rId490" Type="http://schemas.openxmlformats.org/officeDocument/2006/relationships/hyperlink" Target="https://gmatclub.com/forum/topic90331.html" TargetMode="External"/><Relationship Id="rId504" Type="http://schemas.openxmlformats.org/officeDocument/2006/relationships/hyperlink" Target="https://gmatclub.com/forum/topic127370.html" TargetMode="External"/><Relationship Id="rId78" Type="http://schemas.openxmlformats.org/officeDocument/2006/relationships/hyperlink" Target="https://gmatclub.com/forum/a-fair-six-sided-dice-was-rolled-n-times-what-is-the-value-of-n-261410.html" TargetMode="External"/><Relationship Id="rId101" Type="http://schemas.openxmlformats.org/officeDocument/2006/relationships/hyperlink" Target="https://gmatclub.com/forum/is-x-y-x-y-1-y-x-2-xy-123108.html" TargetMode="External"/><Relationship Id="rId143" Type="http://schemas.openxmlformats.org/officeDocument/2006/relationships/hyperlink" Target="https://gmatclub.com/forum/is-x-1-x-3-0-1-1-x-1-2-x-109078.html" TargetMode="External"/><Relationship Id="rId185" Type="http://schemas.openxmlformats.org/officeDocument/2006/relationships/hyperlink" Target="https://gmatclub.com/forum/if-b-and-c-are-constants-for-which-the-quadratic-equation-x-2-bx-c-217885.html" TargetMode="External"/><Relationship Id="rId350" Type="http://schemas.openxmlformats.org/officeDocument/2006/relationships/hyperlink" Target="https://gmatclub.com/forum/topic109419.html" TargetMode="External"/><Relationship Id="rId406" Type="http://schemas.openxmlformats.org/officeDocument/2006/relationships/hyperlink" Target="https://gmatclub.com/forum/topic61155.html" TargetMode="External"/><Relationship Id="rId9" Type="http://schemas.openxmlformats.org/officeDocument/2006/relationships/hyperlink" Target="https://gmatclub.com/forum/is-7-n-99291.html" TargetMode="External"/><Relationship Id="rId210" Type="http://schemas.openxmlformats.org/officeDocument/2006/relationships/hyperlink" Target="https://gmatclub.com/forum/is-t-3-w-228684.html" TargetMode="External"/><Relationship Id="rId392" Type="http://schemas.openxmlformats.org/officeDocument/2006/relationships/hyperlink" Target="https://gmatclub.com/forum/topic83863.html" TargetMode="External"/><Relationship Id="rId448" Type="http://schemas.openxmlformats.org/officeDocument/2006/relationships/hyperlink" Target="https://gmatclub.com/forum/topic127888.html" TargetMode="External"/><Relationship Id="rId252" Type="http://schemas.openxmlformats.org/officeDocument/2006/relationships/hyperlink" Target="https://gmatclub.com/forum/for-each-month-of-next-year-company-r-s-monthly-revenue-target-is-x-56774.html" TargetMode="External"/><Relationship Id="rId294" Type="http://schemas.openxmlformats.org/officeDocument/2006/relationships/hyperlink" Target="https://gmatclub.com/forum/topic82059.html" TargetMode="External"/><Relationship Id="rId308" Type="http://schemas.openxmlformats.org/officeDocument/2006/relationships/hyperlink" Target="https://gmatclub.com/forum/topic86436.html" TargetMode="External"/><Relationship Id="rId47" Type="http://schemas.openxmlformats.org/officeDocument/2006/relationships/hyperlink" Target="https://gmatclub.com/forum/collection-of-8-ds-questions-85290.html" TargetMode="External"/><Relationship Id="rId89" Type="http://schemas.openxmlformats.org/officeDocument/2006/relationships/hyperlink" Target="https://gmatclub.com/forum/if-x-and-y-are-positive-integers-is-xy-even-243454.html" TargetMode="External"/><Relationship Id="rId112" Type="http://schemas.openxmlformats.org/officeDocument/2006/relationships/hyperlink" Target="https://gmatclub.com/forum/at-least-100-students-at-a-certain-high-school-study-japanes-92305.html" TargetMode="External"/><Relationship Id="rId154" Type="http://schemas.openxmlformats.org/officeDocument/2006/relationships/hyperlink" Target="https://gmatclub.com/forum/how-many-hours-did-it-take-helen-to-drive-from-her-house-to-her-parent-91891.html" TargetMode="External"/><Relationship Id="rId361" Type="http://schemas.openxmlformats.org/officeDocument/2006/relationships/hyperlink" Target="https://gmatclub.com/forum/topic89084.html" TargetMode="External"/><Relationship Id="rId196" Type="http://schemas.openxmlformats.org/officeDocument/2006/relationships/hyperlink" Target="https://gmatclub.com/forum/is-4z-6-1-z-7-2-z-317585.html" TargetMode="External"/><Relationship Id="rId417" Type="http://schemas.openxmlformats.org/officeDocument/2006/relationships/hyperlink" Target="https://gmatclub.com/forum/topic95543.html" TargetMode="External"/><Relationship Id="rId459" Type="http://schemas.openxmlformats.org/officeDocument/2006/relationships/hyperlink" Target="https://gmatclub.com/forum/topic104127.html" TargetMode="External"/><Relationship Id="rId16" Type="http://schemas.openxmlformats.org/officeDocument/2006/relationships/hyperlink" Target="https://gmatclub.com/forum/is-zp-negative-207652.html" TargetMode="External"/><Relationship Id="rId221" Type="http://schemas.openxmlformats.org/officeDocument/2006/relationships/hyperlink" Target="https://gmatclub.com/forum/if-the-area-of-triangular-region-rst-is-25-what-is-the-64266.html" TargetMode="External"/><Relationship Id="rId263" Type="http://schemas.openxmlformats.org/officeDocument/2006/relationships/hyperlink" Target="https://gmatclub.com/forum/each-employee-of-a-certain-task-force-is-either-a-manager-or-a-directo-94413.html" TargetMode="External"/><Relationship Id="rId319" Type="http://schemas.openxmlformats.org/officeDocument/2006/relationships/hyperlink" Target="https://gmatclub.com/forum/topic95569.html" TargetMode="External"/><Relationship Id="rId470" Type="http://schemas.openxmlformats.org/officeDocument/2006/relationships/hyperlink" Target="https://gmatclub.com/forum/topic102031.html" TargetMode="External"/><Relationship Id="rId58" Type="http://schemas.openxmlformats.org/officeDocument/2006/relationships/hyperlink" Target="https://gmatclub.com/forum/what-is-the-height-of-a-rectangular-tank-1-the-area-of-the-base-of-373487.html" TargetMode="External"/><Relationship Id="rId123" Type="http://schemas.openxmlformats.org/officeDocument/2006/relationships/hyperlink" Target="https://gmatclub.com/forum/the-10-students-in-a-history-class-recently-took-an-examination-what-268872.html" TargetMode="External"/><Relationship Id="rId330" Type="http://schemas.openxmlformats.org/officeDocument/2006/relationships/hyperlink" Target="https://gmatclub.com/forum/topic30638.html" TargetMode="External"/><Relationship Id="rId165" Type="http://schemas.openxmlformats.org/officeDocument/2006/relationships/hyperlink" Target="https://gmatclub.com/forum/material-a-costs-3-per-kilogram-and-material-b-costs-82349.html" TargetMode="External"/><Relationship Id="rId372" Type="http://schemas.openxmlformats.org/officeDocument/2006/relationships/hyperlink" Target="https://gmatclub.com/forum/topic159615.html" TargetMode="External"/><Relationship Id="rId428" Type="http://schemas.openxmlformats.org/officeDocument/2006/relationships/hyperlink" Target="https://gmatclub.com/forum/topic76434.html" TargetMode="External"/><Relationship Id="rId232" Type="http://schemas.openxmlformats.org/officeDocument/2006/relationships/hyperlink" Target="https://gmatclub.com/forum/if-q-r-and-s-are-the-numbers-shown-above-which-of-the-foll-46253.html" TargetMode="External"/><Relationship Id="rId274" Type="http://schemas.openxmlformats.org/officeDocument/2006/relationships/hyperlink" Target="https://gmatclub.com/forum/if-x-is-an-integer-does-x-have-a-factor-n-such-that-100670.html" TargetMode="External"/><Relationship Id="rId481" Type="http://schemas.openxmlformats.org/officeDocument/2006/relationships/hyperlink" Target="https://gmatclub.com/forum/topic88400.html" TargetMode="External"/><Relationship Id="rId27" Type="http://schemas.openxmlformats.org/officeDocument/2006/relationships/hyperlink" Target="https://gmatclub.com/forum/in-the-figure-shown-what-is-the-area-of-triangular-region-prt-162366.html" TargetMode="External"/><Relationship Id="rId69" Type="http://schemas.openxmlformats.org/officeDocument/2006/relationships/hyperlink" Target="https://gmatclub.com/forum/if-x-a-x-b-0-is-b-s-1-s-a-2-s-is-a-root-of-x-362961.html" TargetMode="External"/><Relationship Id="rId134" Type="http://schemas.openxmlformats.org/officeDocument/2006/relationships/hyperlink" Target="https://gmatclub.com/forum/michael-arranged-all-his-books-in-a-bookcase-with-10-books-on-each-she-167334.html" TargetMode="External"/><Relationship Id="rId80" Type="http://schemas.openxmlformats.org/officeDocument/2006/relationships/hyperlink" Target="https://gmatclub.com/forum/a-certain-panel-is-to-be-composed-of-exactly-three-women-and-108964.html" TargetMode="External"/><Relationship Id="rId176" Type="http://schemas.openxmlformats.org/officeDocument/2006/relationships/hyperlink" Target="https://gmatclub.com/forum/if-x-is-an-integer-what-is-the-value-of-x-1-x-2-4x-94661.html" TargetMode="External"/><Relationship Id="rId341" Type="http://schemas.openxmlformats.org/officeDocument/2006/relationships/hyperlink" Target="https://gmatclub.com/forum/topic83944.html" TargetMode="External"/><Relationship Id="rId383" Type="http://schemas.openxmlformats.org/officeDocument/2006/relationships/hyperlink" Target="https://gmatclub.com/forum/topic87530.html" TargetMode="External"/><Relationship Id="rId439" Type="http://schemas.openxmlformats.org/officeDocument/2006/relationships/hyperlink" Target="https://gmatclub.com/forum/topic100731.html" TargetMode="External"/><Relationship Id="rId201" Type="http://schemas.openxmlformats.org/officeDocument/2006/relationships/hyperlink" Target="https://gmatclub.com/forum/is-p-q-248177.html" TargetMode="External"/><Relationship Id="rId243" Type="http://schemas.openxmlformats.org/officeDocument/2006/relationships/hyperlink" Target="https://gmatclub.com/forum/in-the-figure-above-line-ac-represents-a-seesaw-that-is-36143.html" TargetMode="External"/><Relationship Id="rId285" Type="http://schemas.openxmlformats.org/officeDocument/2006/relationships/hyperlink" Target="https://gmatclub.com/forum/topic14343.html" TargetMode="External"/><Relationship Id="rId450" Type="http://schemas.openxmlformats.org/officeDocument/2006/relationships/hyperlink" Target="https://gmatclub.com/forum/topic126414.html" TargetMode="External"/><Relationship Id="rId506" Type="http://schemas.openxmlformats.org/officeDocument/2006/relationships/drawing" Target="../drawings/drawing1.xml"/><Relationship Id="rId38" Type="http://schemas.openxmlformats.org/officeDocument/2006/relationships/hyperlink" Target="https://gmatclub.com/forum/the-point-a-b-c-and-d-are-on-the-number-line-not-necessa-23188.html" TargetMode="External"/><Relationship Id="rId103" Type="http://schemas.openxmlformats.org/officeDocument/2006/relationships/hyperlink" Target="https://gmatclub.com/forum/in-the-figure-shown-point-o-is-the-center-of-the-semicircle-and-point-89662.html" TargetMode="External"/><Relationship Id="rId310" Type="http://schemas.openxmlformats.org/officeDocument/2006/relationships/hyperlink" Target="https://gmatclub.com/forum/topic110077.html" TargetMode="External"/><Relationship Id="rId492" Type="http://schemas.openxmlformats.org/officeDocument/2006/relationships/hyperlink" Target="https://gmatclub.com/forum/topic104122.html" TargetMode="External"/><Relationship Id="rId91" Type="http://schemas.openxmlformats.org/officeDocument/2006/relationships/hyperlink" Target="https://gmatclub.com/forum/is-the-integer-n-odd-1-n-is-divisible-by-3-2-2n-is-divisible-by-91399.html" TargetMode="External"/><Relationship Id="rId145" Type="http://schemas.openxmlformats.org/officeDocument/2006/relationships/hyperlink" Target="https://gmatclub.com/forum/during-an-experiment-some-water-was-removed-from-each-of-94166.html" TargetMode="External"/><Relationship Id="rId187" Type="http://schemas.openxmlformats.org/officeDocument/2006/relationships/hyperlink" Target="https://gmatclub.com/forum/r-1-2xy-x-2y-2-what-is-the-value-of-xy-102842.html" TargetMode="External"/><Relationship Id="rId352" Type="http://schemas.openxmlformats.org/officeDocument/2006/relationships/hyperlink" Target="https://gmatclub.com/forum/topic96771.html" TargetMode="External"/><Relationship Id="rId394" Type="http://schemas.openxmlformats.org/officeDocument/2006/relationships/hyperlink" Target="https://gmatclub.com/forum/topic131932.html" TargetMode="External"/><Relationship Id="rId408" Type="http://schemas.openxmlformats.org/officeDocument/2006/relationships/hyperlink" Target="https://gmatclub.com/forum/topic24431.html" TargetMode="External"/><Relationship Id="rId212" Type="http://schemas.openxmlformats.org/officeDocument/2006/relationships/hyperlink" Target="https://gmatclub.com/forum/if-x-is-equal-to-one-of-the-numbers-1-4-3-8-or-2-5-what-is-the-valu-277122.html" TargetMode="External"/><Relationship Id="rId254" Type="http://schemas.openxmlformats.org/officeDocument/2006/relationships/hyperlink" Target="https://gmatclub.com/forum/at-a-certain-bakery-each-roll-costs-r-cents-and-each-doughnut-costs-24678.html" TargetMode="External"/><Relationship Id="rId49" Type="http://schemas.openxmlformats.org/officeDocument/2006/relationships/hyperlink" Target="https://gmatclub.com/forum/what-is-the-perimeter-of-isosceles-triangle-abc-34552.html" TargetMode="External"/><Relationship Id="rId114" Type="http://schemas.openxmlformats.org/officeDocument/2006/relationships/hyperlink" Target="https://gmatclub.com/forum/if-x-y-and-z-are-three-digit-positive-integers-and-if-x-139138.html" TargetMode="External"/><Relationship Id="rId296" Type="http://schemas.openxmlformats.org/officeDocument/2006/relationships/hyperlink" Target="https://gmatclub.com/forum/topic86125.html" TargetMode="External"/><Relationship Id="rId461" Type="http://schemas.openxmlformats.org/officeDocument/2006/relationships/hyperlink" Target="https://gmatclub.com/forum/topic67693.html" TargetMode="External"/><Relationship Id="rId60" Type="http://schemas.openxmlformats.org/officeDocument/2006/relationships/hyperlink" Target="https://gmatclub.com/forum/the-length-and-width-of-a-rectangular-box-are-6-feet-and-5-feet-respe-373395.html" TargetMode="External"/><Relationship Id="rId156" Type="http://schemas.openxmlformats.org/officeDocument/2006/relationships/hyperlink" Target="https://gmatclub.com/forum/if-x-2t-and-y-t-3-what-is-the-value-of-x-2-y-207645.html" TargetMode="External"/><Relationship Id="rId198" Type="http://schemas.openxmlformats.org/officeDocument/2006/relationships/hyperlink" Target="https://gmatclub.com/forum/is-integer-n-217081.html" TargetMode="External"/><Relationship Id="rId321" Type="http://schemas.openxmlformats.org/officeDocument/2006/relationships/hyperlink" Target="https://gmatclub.com/forum/topic23935.html" TargetMode="External"/><Relationship Id="rId363" Type="http://schemas.openxmlformats.org/officeDocument/2006/relationships/hyperlink" Target="https://gmatclub.com/forum/topic103934.html" TargetMode="External"/><Relationship Id="rId419" Type="http://schemas.openxmlformats.org/officeDocument/2006/relationships/hyperlink" Target="https://gmatclub.com/forum/topic89304.html" TargetMode="External"/><Relationship Id="rId223" Type="http://schemas.openxmlformats.org/officeDocument/2006/relationships/hyperlink" Target="https://gmatclub.com/forum/does-the-product-jkmn-24606.html" TargetMode="External"/><Relationship Id="rId430" Type="http://schemas.openxmlformats.org/officeDocument/2006/relationships/hyperlink" Target="https://gmatclub.com/forum/topic62011.html" TargetMode="External"/><Relationship Id="rId18" Type="http://schemas.openxmlformats.org/officeDocument/2006/relationships/hyperlink" Target="https://gmatclub.com/forum/is-5-k-less-than-144719.html" TargetMode="External"/><Relationship Id="rId265" Type="http://schemas.openxmlformats.org/officeDocument/2006/relationships/hyperlink" Target="https://gmatclub.com/forum/is-x-y-1-9x-4y-2-x-y-24010.html" TargetMode="External"/><Relationship Id="rId472" Type="http://schemas.openxmlformats.org/officeDocument/2006/relationships/hyperlink" Target="https://gmatclub.com/forum/topic84766.html" TargetMode="External"/><Relationship Id="rId125" Type="http://schemas.openxmlformats.org/officeDocument/2006/relationships/hyperlink" Target="https://gmatclub.com/forum/an-infinite-sequence-of-positive-integers-is-called-an-alph-55723.html" TargetMode="External"/><Relationship Id="rId167" Type="http://schemas.openxmlformats.org/officeDocument/2006/relationships/hyperlink" Target="https://gmatclub.com/forum/what-is-the-greatest-common-divisor-of-positive-integers-m-and-n-79412.html" TargetMode="External"/><Relationship Id="rId332" Type="http://schemas.openxmlformats.org/officeDocument/2006/relationships/hyperlink" Target="https://gmatclub.com/forum/topic93852.html" TargetMode="External"/><Relationship Id="rId374" Type="http://schemas.openxmlformats.org/officeDocument/2006/relationships/hyperlink" Target="https://gmatclub.com/forum/topic137100.html" TargetMode="External"/><Relationship Id="rId71" Type="http://schemas.openxmlformats.org/officeDocument/2006/relationships/hyperlink" Target="https://gmatclub.com/forum/if-x-1-and-y-1-then-what-is-the-value-of-xy-x-x-1-y-299838.html" TargetMode="External"/><Relationship Id="rId234" Type="http://schemas.openxmlformats.org/officeDocument/2006/relationships/hyperlink" Target="https://gmatclub.com/forum/the-participants-in-a-race-consisted-of-3-teams-with-3-runners-on-each-81702.html" TargetMode="External"/><Relationship Id="rId2" Type="http://schemas.openxmlformats.org/officeDocument/2006/relationships/hyperlink" Target="https://gmatclub.com/forum/what-is-the-cube-root-of-y-1-the-7th-root-of-y-is-364770.html" TargetMode="External"/><Relationship Id="rId29" Type="http://schemas.openxmlformats.org/officeDocument/2006/relationships/hyperlink" Target="https://gmatclub.com/forum/a-tank-is-filled-with-gasoline-to-a-depth-of-exactly-2-feet-the-tank-202262.html" TargetMode="External"/><Relationship Id="rId276" Type="http://schemas.openxmlformats.org/officeDocument/2006/relationships/hyperlink" Target="https://gmatclub.com/forum/if-b-is-the-product-of-three-consecutive-positive-integers-c-77892.html" TargetMode="External"/><Relationship Id="rId441" Type="http://schemas.openxmlformats.org/officeDocument/2006/relationships/hyperlink" Target="https://gmatclub.com/forum/topic105469.html" TargetMode="External"/><Relationship Id="rId483" Type="http://schemas.openxmlformats.org/officeDocument/2006/relationships/hyperlink" Target="https://gmatclub.com/forum/topic107233.html" TargetMode="External"/><Relationship Id="rId40" Type="http://schemas.openxmlformats.org/officeDocument/2006/relationships/hyperlink" Target="https://gmatclub.com/forum/collection-of-8-ds-questions-85290.html" TargetMode="External"/><Relationship Id="rId136" Type="http://schemas.openxmlformats.org/officeDocument/2006/relationships/hyperlink" Target="https://gmatclub.com/forum/if-a-and-b-are-integers-and-b-0-does-a-1-b-1-a-b-294294.html" TargetMode="External"/><Relationship Id="rId178" Type="http://schemas.openxmlformats.org/officeDocument/2006/relationships/hyperlink" Target="https://gmatclub.com/forum/in-the-xy-plane-region-r-consists-of-all-the-points-x-y-102233.html" TargetMode="External"/><Relationship Id="rId301" Type="http://schemas.openxmlformats.org/officeDocument/2006/relationships/hyperlink" Target="https://gmatclub.com/forum/topic54757.html" TargetMode="External"/><Relationship Id="rId343" Type="http://schemas.openxmlformats.org/officeDocument/2006/relationships/hyperlink" Target="https://gmatclub.com/forum/topic56282.html" TargetMode="External"/><Relationship Id="rId82" Type="http://schemas.openxmlformats.org/officeDocument/2006/relationships/hyperlink" Target="https://gmatclub.com/forum/from-a-group-of-j-employees-k-will-be-selected-at-random-to-sit-in-193411.html" TargetMode="External"/><Relationship Id="rId203" Type="http://schemas.openxmlformats.org/officeDocument/2006/relationships/hyperlink" Target="https://gmatclub.com/forum/what-is-the-value-of-k-1-k-k-4-2-k-k-282862.html" TargetMode="External"/><Relationship Id="rId385" Type="http://schemas.openxmlformats.org/officeDocument/2006/relationships/hyperlink" Target="https://gmatclub.com/forum/topic2250.html" TargetMode="External"/><Relationship Id="rId245" Type="http://schemas.openxmlformats.org/officeDocument/2006/relationships/hyperlink" Target="https://gmatclub.com/forum/the-base-of-a-rectangular-block-has-an-area-of-60-square-4397.html" TargetMode="External"/><Relationship Id="rId287" Type="http://schemas.openxmlformats.org/officeDocument/2006/relationships/hyperlink" Target="https://gmatclub.com/forum/topic85746.html" TargetMode="External"/><Relationship Id="rId410" Type="http://schemas.openxmlformats.org/officeDocument/2006/relationships/hyperlink" Target="https://gmatclub.com/forum/topic30185.html" TargetMode="External"/><Relationship Id="rId452" Type="http://schemas.openxmlformats.org/officeDocument/2006/relationships/hyperlink" Target="https://gmatclub.com/forum/topic53611.html" TargetMode="External"/><Relationship Id="rId494" Type="http://schemas.openxmlformats.org/officeDocument/2006/relationships/hyperlink" Target="https://gmatclub.com/forum/topic89562.html" TargetMode="External"/><Relationship Id="rId508" Type="http://schemas.openxmlformats.org/officeDocument/2006/relationships/comments" Target="../comments1.xml"/><Relationship Id="rId105" Type="http://schemas.openxmlformats.org/officeDocument/2006/relationships/hyperlink" Target="https://gmatclub.com/forum/if-x-is-not-equal-to-0-is-x-less-than-1-1-x-x-x-2-x-x-86140.html" TargetMode="External"/><Relationship Id="rId147" Type="http://schemas.openxmlformats.org/officeDocument/2006/relationships/hyperlink" Target="https://gmatclub.com/forum/what-is-the-hundredths-digit-of-the-decimal-z-126671.html" TargetMode="External"/><Relationship Id="rId312" Type="http://schemas.openxmlformats.org/officeDocument/2006/relationships/hyperlink" Target="https://gmatclub.com/forum/topic64383.html" TargetMode="External"/><Relationship Id="rId354" Type="http://schemas.openxmlformats.org/officeDocument/2006/relationships/hyperlink" Target="https://gmatclub.com/forum/topic112242.html" TargetMode="External"/><Relationship Id="rId51" Type="http://schemas.openxmlformats.org/officeDocument/2006/relationships/hyperlink" Target="https://gmatclub.com/forum/in-an-experiment-half-of-the-participants-received-only-drug-x-while-373398.html" TargetMode="External"/><Relationship Id="rId93" Type="http://schemas.openxmlformats.org/officeDocument/2006/relationships/hyperlink" Target="https://gmatclub.com/forum/the-integers-r-s-and-t-all-have-the-same-remainder-when-div-160341.html" TargetMode="External"/><Relationship Id="rId189" Type="http://schemas.openxmlformats.org/officeDocument/2006/relationships/hyperlink" Target="https://gmatclub.com/forum/denotes-the-greatest-integer-less-than-or-equal-to-y-is-d-167733.html" TargetMode="External"/><Relationship Id="rId396" Type="http://schemas.openxmlformats.org/officeDocument/2006/relationships/hyperlink" Target="https://gmatclub.com/forum/topic117773.html" TargetMode="External"/><Relationship Id="rId214" Type="http://schemas.openxmlformats.org/officeDocument/2006/relationships/hyperlink" Target="https://gmatclub.com/forum/if-x-is-an-integer-is-x-x-2-x-144342.html" TargetMode="External"/><Relationship Id="rId256" Type="http://schemas.openxmlformats.org/officeDocument/2006/relationships/hyperlink" Target="https://gmatclub.com/forum/figure-abcd-is-a-rectangle-with-sides-of-length-x-centimeters-and-48899.html" TargetMode="External"/><Relationship Id="rId298" Type="http://schemas.openxmlformats.org/officeDocument/2006/relationships/hyperlink" Target="https://gmatclub.com/forum/topic73028.html" TargetMode="External"/><Relationship Id="rId421" Type="http://schemas.openxmlformats.org/officeDocument/2006/relationships/hyperlink" Target="https://gmatclub.com/forum/topic103518.html" TargetMode="External"/><Relationship Id="rId463" Type="http://schemas.openxmlformats.org/officeDocument/2006/relationships/hyperlink" Target="https://gmatclub.com/forum/topic103914.html" TargetMode="External"/><Relationship Id="rId116" Type="http://schemas.openxmlformats.org/officeDocument/2006/relationships/hyperlink" Target="https://gmatclub.com/forum/machines-x-and-y-work-at-their-respective-constant-rates-how-many-mor-128011.html" TargetMode="External"/><Relationship Id="rId158" Type="http://schemas.openxmlformats.org/officeDocument/2006/relationships/hyperlink" Target="https://gmatclub.com/forum/a-total-of-20-amounts-are-entered-on-a-spreadsheet-that-has-128454.html" TargetMode="External"/><Relationship Id="rId323" Type="http://schemas.openxmlformats.org/officeDocument/2006/relationships/hyperlink" Target="https://gmatclub.com/forum/topic84769.html" TargetMode="External"/><Relationship Id="rId20" Type="http://schemas.openxmlformats.org/officeDocument/2006/relationships/hyperlink" Target="https://gmatclub.com/forum/what-is-the-value-of-2-x-2-x-1-x-0-2-4-x-4-x-272891.html" TargetMode="External"/><Relationship Id="rId62" Type="http://schemas.openxmlformats.org/officeDocument/2006/relationships/hyperlink" Target="https://gmatclub.com/forum/if-u-v-4-what-is-the-value-of-y-u-335694.html" TargetMode="External"/><Relationship Id="rId365" Type="http://schemas.openxmlformats.org/officeDocument/2006/relationships/hyperlink" Target="https://gmatclub.com/forum/topic84757.html" TargetMode="External"/><Relationship Id="rId225" Type="http://schemas.openxmlformats.org/officeDocument/2006/relationships/hyperlink" Target="https://gmatclub.com/forum/a-certain-junior-class-has-1-000-students-and-a-certain-58914.html" TargetMode="External"/><Relationship Id="rId267" Type="http://schemas.openxmlformats.org/officeDocument/2006/relationships/hyperlink" Target="https://gmatclub.com/forum/what-is-the-ratio-of-the-number-of-cups-of-flour-to-the-number-of-cups-72081.html" TargetMode="External"/><Relationship Id="rId432" Type="http://schemas.openxmlformats.org/officeDocument/2006/relationships/hyperlink" Target="https://gmatclub.com/forum/topic104122.html" TargetMode="External"/><Relationship Id="rId474" Type="http://schemas.openxmlformats.org/officeDocument/2006/relationships/hyperlink" Target="https://gmatclub.com/forum/topic29868.html" TargetMode="External"/><Relationship Id="rId127" Type="http://schemas.openxmlformats.org/officeDocument/2006/relationships/hyperlink" Target="https://gmatclub.com/forum/if-60-percent-of-the-employees-at-company-x-are-female-does-85544.html" TargetMode="External"/><Relationship Id="rId31" Type="http://schemas.openxmlformats.org/officeDocument/2006/relationships/hyperlink" Target="https://gmatclub.com/forum/pat-bought-5-pounds-of-apples-how-many-pounds-of-pears-could-he-have-54823.html" TargetMode="External"/><Relationship Id="rId73" Type="http://schemas.openxmlformats.org/officeDocument/2006/relationships/hyperlink" Target="https://gmatclub.com/forum/what-is-the-probability-that-a-student-randomly-selected-from-a-class-13843.html" TargetMode="External"/><Relationship Id="rId169" Type="http://schemas.openxmlformats.org/officeDocument/2006/relationships/hyperlink" Target="https://gmatclub.com/forum/are-at-least-10-percent-of-the-people-in-country-x-who-are-65-years-122734.html" TargetMode="External"/><Relationship Id="rId334" Type="http://schemas.openxmlformats.org/officeDocument/2006/relationships/hyperlink" Target="https://gmatclub.com/forum/topic59201.html" TargetMode="External"/><Relationship Id="rId376" Type="http://schemas.openxmlformats.org/officeDocument/2006/relationships/hyperlink" Target="https://gmatclub.com/forum/topic136609.html" TargetMode="External"/><Relationship Id="rId4" Type="http://schemas.openxmlformats.org/officeDocument/2006/relationships/hyperlink" Target="https://gmatclub.com/forum/what-is-the-product-of-the-roots-of-the-equation-x-2-4x-k-295324.html" TargetMode="External"/><Relationship Id="rId180" Type="http://schemas.openxmlformats.org/officeDocument/2006/relationships/hyperlink" Target="https://gmatclub.com/forum/does-the-integer-k-have-a-factor-p-such-that-1-p-k-126735.html" TargetMode="External"/><Relationship Id="rId215" Type="http://schemas.openxmlformats.org/officeDocument/2006/relationships/hyperlink" Target="https://gmatclub.com/forum/in-the-figure-above-what-is-the-perimeter-of-rectangle-abpq-2821.html" TargetMode="External"/><Relationship Id="rId236" Type="http://schemas.openxmlformats.org/officeDocument/2006/relationships/hyperlink" Target="https://gmatclub.com/forum/in-the-figure-above-what-is-the-ratio-kn-mn-99013.html" TargetMode="External"/><Relationship Id="rId257" Type="http://schemas.openxmlformats.org/officeDocument/2006/relationships/hyperlink" Target="https://gmatclub.com/forum/of-the-75-houses-in-a-certain-community-48-have-a-patio-how-many-of-60352.html" TargetMode="External"/><Relationship Id="rId278" Type="http://schemas.openxmlformats.org/officeDocument/2006/relationships/hyperlink" Target="https://gmatclub.com/forum/topic86097.html" TargetMode="External"/><Relationship Id="rId401" Type="http://schemas.openxmlformats.org/officeDocument/2006/relationships/hyperlink" Target="https://gmatclub.com/forum/topic151952.html" TargetMode="External"/><Relationship Id="rId422" Type="http://schemas.openxmlformats.org/officeDocument/2006/relationships/hyperlink" Target="https://gmatclub.com/forum/topic102599.html" TargetMode="External"/><Relationship Id="rId443" Type="http://schemas.openxmlformats.org/officeDocument/2006/relationships/hyperlink" Target="https://gmatclub.com/forum/topic71492.html" TargetMode="External"/><Relationship Id="rId464" Type="http://schemas.openxmlformats.org/officeDocument/2006/relationships/hyperlink" Target="https://gmatclub.com/forum/topic128421.html" TargetMode="External"/><Relationship Id="rId303" Type="http://schemas.openxmlformats.org/officeDocument/2006/relationships/hyperlink" Target="https://gmatclub.com/forum/topic99029.html" TargetMode="External"/><Relationship Id="rId485" Type="http://schemas.openxmlformats.org/officeDocument/2006/relationships/hyperlink" Target="https://gmatclub.com/forum/topic84779.html" TargetMode="External"/><Relationship Id="rId42" Type="http://schemas.openxmlformats.org/officeDocument/2006/relationships/hyperlink" Target="https://gmatclub.com/forum/collection-of-8-ds-questions-85290.html" TargetMode="External"/><Relationship Id="rId84" Type="http://schemas.openxmlformats.org/officeDocument/2006/relationships/hyperlink" Target="https://gmatclub.com/forum/terry-holds-12-cards-each-of-which-is-red-white-green-or-blue-if-138737.html" TargetMode="External"/><Relationship Id="rId138" Type="http://schemas.openxmlformats.org/officeDocument/2006/relationships/hyperlink" Target="https://gmatclub.com/forum/a-lottery-is-played-by-selecting-x-distinct-single-digit-numbers-from-146802.html" TargetMode="External"/><Relationship Id="rId345" Type="http://schemas.openxmlformats.org/officeDocument/2006/relationships/hyperlink" Target="https://gmatclub.com/forum/topic100270.html" TargetMode="External"/><Relationship Id="rId387" Type="http://schemas.openxmlformats.org/officeDocument/2006/relationships/hyperlink" Target="https://gmatclub.com/forum/topic2821.html" TargetMode="External"/><Relationship Id="rId191" Type="http://schemas.openxmlformats.org/officeDocument/2006/relationships/hyperlink" Target="https://gmatclub.com/forum/what-is-the-value-of-2t-t-x-t-x-146795.html" TargetMode="External"/><Relationship Id="rId205" Type="http://schemas.openxmlformats.org/officeDocument/2006/relationships/hyperlink" Target="https://gmatclub.com/forum/is-x-y-z-1-z-y-2-z-x-370868.html" TargetMode="External"/><Relationship Id="rId247" Type="http://schemas.openxmlformats.org/officeDocument/2006/relationships/hyperlink" Target="https://gmatclub.com/forum/the-circular-base-of-a-planter-sits-on-a-level-lawn-and-119655.html" TargetMode="External"/><Relationship Id="rId412" Type="http://schemas.openxmlformats.org/officeDocument/2006/relationships/hyperlink" Target="https://gmatclub.com/forum/topic89184.html" TargetMode="External"/><Relationship Id="rId107" Type="http://schemas.openxmlformats.org/officeDocument/2006/relationships/hyperlink" Target="https://gmatclub.com/forum/is-xy-0-1-x-y-2-2-x-2y-114731.html" TargetMode="External"/><Relationship Id="rId289" Type="http://schemas.openxmlformats.org/officeDocument/2006/relationships/hyperlink" Target="https://gmatclub.com/forum/topic8174.html" TargetMode="External"/><Relationship Id="rId454" Type="http://schemas.openxmlformats.org/officeDocument/2006/relationships/hyperlink" Target="https://gmatclub.com/forum/topic95664.html" TargetMode="External"/><Relationship Id="rId496" Type="http://schemas.openxmlformats.org/officeDocument/2006/relationships/hyperlink" Target="https://gmatclub.com/forum/topic100731.html" TargetMode="External"/><Relationship Id="rId11" Type="http://schemas.openxmlformats.org/officeDocument/2006/relationships/hyperlink" Target="https://gmatclub.com/forum/what-is-the-cube-root-of-w-136884.html" TargetMode="External"/><Relationship Id="rId53" Type="http://schemas.openxmlformats.org/officeDocument/2006/relationships/hyperlink" Target="https://gmatclub.com/forum/the-population-of-the-town-of-paxton-continuously-increased-in-the-two-373394.html" TargetMode="External"/><Relationship Id="rId149" Type="http://schemas.openxmlformats.org/officeDocument/2006/relationships/hyperlink" Target="https://gmatclub.com/forum/the-sequence-a1-a2-a3-an-of-n-integers-is-such-that-ak-k-if-51526.html" TargetMode="External"/><Relationship Id="rId314" Type="http://schemas.openxmlformats.org/officeDocument/2006/relationships/hyperlink" Target="https://gmatclub.com/forum/topic56187.html" TargetMode="External"/><Relationship Id="rId356" Type="http://schemas.openxmlformats.org/officeDocument/2006/relationships/hyperlink" Target="https://gmatclub.com/forum/topic95742.html" TargetMode="External"/><Relationship Id="rId398" Type="http://schemas.openxmlformats.org/officeDocument/2006/relationships/hyperlink" Target="https://gmatclub.com/forum/topic106196.html" TargetMode="External"/><Relationship Id="rId95" Type="http://schemas.openxmlformats.org/officeDocument/2006/relationships/hyperlink" Target="https://gmatclub.com/forum/n-is-a-positive-integer-less-than-300-is-n-prime-295723.html" TargetMode="External"/><Relationship Id="rId160" Type="http://schemas.openxmlformats.org/officeDocument/2006/relationships/hyperlink" Target="https://gmatclub.com/forum/henry-purchased-three-items-during-a-sale-he-received-a-20-discount-194280.html" TargetMode="External"/><Relationship Id="rId216" Type="http://schemas.openxmlformats.org/officeDocument/2006/relationships/hyperlink" Target="https://gmatclub.com/forum/if-positive-integer-x-is-a-multiple-of-6-and-positive-integer-y-is-a-20961.html" TargetMode="External"/><Relationship Id="rId423" Type="http://schemas.openxmlformats.org/officeDocument/2006/relationships/hyperlink" Target="https://gmatclub.com/forum/topic104274.html" TargetMode="External"/><Relationship Id="rId258" Type="http://schemas.openxmlformats.org/officeDocument/2006/relationships/hyperlink" Target="https://gmatclub.com/forum/the-sum-of-positive-integers-x-and-y-is-77-what-is-value-of-xy-38099.html" TargetMode="External"/><Relationship Id="rId465" Type="http://schemas.openxmlformats.org/officeDocument/2006/relationships/hyperlink" Target="https://gmatclub.com/forum/topic11932.html" TargetMode="External"/><Relationship Id="rId22" Type="http://schemas.openxmlformats.org/officeDocument/2006/relationships/hyperlink" Target="https://gmatclub.com/forum/if-x-0-what-is-the-value-of-x-245609.html" TargetMode="External"/><Relationship Id="rId64" Type="http://schemas.openxmlformats.org/officeDocument/2006/relationships/hyperlink" Target="https://gmatclub.com/forum/if-x-3a-and-y-x-4a-then-what-is-the-value-of-y-364851.html" TargetMode="External"/><Relationship Id="rId118" Type="http://schemas.openxmlformats.org/officeDocument/2006/relationships/hyperlink" Target="https://gmatclub.com/forum/if-p-and-n-are-positive-integers-and-p-n-what-is-the-remainder-when-128002.html" TargetMode="External"/><Relationship Id="rId325" Type="http://schemas.openxmlformats.org/officeDocument/2006/relationships/hyperlink" Target="https://gmatclub.com/forum/topic13240.html" TargetMode="External"/><Relationship Id="rId367" Type="http://schemas.openxmlformats.org/officeDocument/2006/relationships/hyperlink" Target="https://gmatclub.com/forum/topic87548.html" TargetMode="External"/><Relationship Id="rId171" Type="http://schemas.openxmlformats.org/officeDocument/2006/relationships/hyperlink" Target="https://gmatclub.com/forum/inequality-and-absolute-value-questions-from-my-collection-86939.html" TargetMode="External"/><Relationship Id="rId227" Type="http://schemas.openxmlformats.org/officeDocument/2006/relationships/hyperlink" Target="https://gmatclub.com/forum/one-week-a-certain-truck-rental-lot-had-a-total-of-20-trucks-all-of-15505.html" TargetMode="External"/><Relationship Id="rId269" Type="http://schemas.openxmlformats.org/officeDocument/2006/relationships/hyperlink" Target="https://gmatclub.com/forum/a-box-contains-10-light-bulbs-fewer-than-half-of-which-are-defective-99940.html" TargetMode="External"/><Relationship Id="rId434" Type="http://schemas.openxmlformats.org/officeDocument/2006/relationships/hyperlink" Target="https://gmatclub.com/forum/topic127748.html" TargetMode="External"/><Relationship Id="rId476" Type="http://schemas.openxmlformats.org/officeDocument/2006/relationships/hyperlink" Target="https://gmatclub.com/forum/topic97397.html" TargetMode="External"/><Relationship Id="rId33" Type="http://schemas.openxmlformats.org/officeDocument/2006/relationships/hyperlink" Target="https://gmatclub.com/forum/on-a-certain-sight-seeing-tour-the-ratio-of-the-number-of-women-to-th-68645.html" TargetMode="External"/><Relationship Id="rId129" Type="http://schemas.openxmlformats.org/officeDocument/2006/relationships/hyperlink" Target="https://gmatclub.com/forum/at-the-beginning-of-the-year-the-finance-committee-and-the-planning-c-207653.html" TargetMode="External"/><Relationship Id="rId280" Type="http://schemas.openxmlformats.org/officeDocument/2006/relationships/hyperlink" Target="https://gmatclub.com/forum/topic22592.html" TargetMode="External"/><Relationship Id="rId336" Type="http://schemas.openxmlformats.org/officeDocument/2006/relationships/hyperlink" Target="https://gmatclub.com/forum/topic128398.html" TargetMode="External"/><Relationship Id="rId501" Type="http://schemas.openxmlformats.org/officeDocument/2006/relationships/hyperlink" Target="https://gmatclub.com/forum/topic100866.html" TargetMode="External"/><Relationship Id="rId75" Type="http://schemas.openxmlformats.org/officeDocument/2006/relationships/hyperlink" Target="https://gmatclub.com/forum/when-1-000-children-were-inoculated-with-a-certain-vaccine-54472.html" TargetMode="External"/><Relationship Id="rId140" Type="http://schemas.openxmlformats.org/officeDocument/2006/relationships/hyperlink" Target="https://gmatclub.com/forum/if-the-recommended-weight-w-in-pounds-for-a-male-is-given-in-terms-217931.html" TargetMode="External"/><Relationship Id="rId182" Type="http://schemas.openxmlformats.org/officeDocument/2006/relationships/hyperlink" Target="https://gmatclub.com/forum/is-x-0-1-x-3-4x-3-2-x-3-2x-127978.html" TargetMode="External"/><Relationship Id="rId378" Type="http://schemas.openxmlformats.org/officeDocument/2006/relationships/hyperlink" Target="https://gmatclub.com/forum/topic100359.html" TargetMode="External"/><Relationship Id="rId403" Type="http://schemas.openxmlformats.org/officeDocument/2006/relationships/hyperlink" Target="https://gmatclub.com/forum/topic133570.html" TargetMode="External"/><Relationship Id="rId6" Type="http://schemas.openxmlformats.org/officeDocument/2006/relationships/hyperlink" Target="https://gmatclub.com/forum/is-n-136517.html" TargetMode="External"/><Relationship Id="rId238" Type="http://schemas.openxmlformats.org/officeDocument/2006/relationships/hyperlink" Target="https://gmatclub.com/forum/is-1-p-r-r-2-2-1-p-r-2-r-86165.html" TargetMode="External"/><Relationship Id="rId445" Type="http://schemas.openxmlformats.org/officeDocument/2006/relationships/hyperlink" Target="https://gmatclub.com/forum/topic127095.html" TargetMode="External"/><Relationship Id="rId487" Type="http://schemas.openxmlformats.org/officeDocument/2006/relationships/hyperlink" Target="https://gmatclub.com/forum/topic55680.html" TargetMode="External"/><Relationship Id="rId291" Type="http://schemas.openxmlformats.org/officeDocument/2006/relationships/hyperlink" Target="https://gmatclub.com/forum/topic69481.html" TargetMode="External"/><Relationship Id="rId305" Type="http://schemas.openxmlformats.org/officeDocument/2006/relationships/hyperlink" Target="https://gmatclub.com/forum/topic103220.html" TargetMode="External"/><Relationship Id="rId347" Type="http://schemas.openxmlformats.org/officeDocument/2006/relationships/hyperlink" Target="https://gmatclub.com/forum/topic88561.html" TargetMode="External"/><Relationship Id="rId44" Type="http://schemas.openxmlformats.org/officeDocument/2006/relationships/hyperlink" Target="https://gmatclub.com/forum/collection-of-8-ds-questions-85290.html" TargetMode="External"/><Relationship Id="rId86" Type="http://schemas.openxmlformats.org/officeDocument/2006/relationships/hyperlink" Target="https://gmatclub.com/forum/there-are-exactly-6-teams-in-league-x-what-was-the-total-128709.html" TargetMode="External"/><Relationship Id="rId151" Type="http://schemas.openxmlformats.org/officeDocument/2006/relationships/hyperlink" Target="https://gmatclub.com/forum/if-the-rents-for-both-doug-s-and-magda-s-apartments-were-increased-wh-375609.html" TargetMode="External"/><Relationship Id="rId389" Type="http://schemas.openxmlformats.org/officeDocument/2006/relationships/hyperlink" Target="https://gmatclub.com/forum/topic102336.html" TargetMode="External"/><Relationship Id="rId193" Type="http://schemas.openxmlformats.org/officeDocument/2006/relationships/hyperlink" Target="https://gmatclub.com/forum/if-a-b-and-c-are-integers-what-is-the-value-of-a-73677.html" TargetMode="External"/><Relationship Id="rId207" Type="http://schemas.openxmlformats.org/officeDocument/2006/relationships/hyperlink" Target="https://gmatclub.com/forum/if-x-is-an-integer-then-what-is-the-value-of-x-356011.html" TargetMode="External"/><Relationship Id="rId249" Type="http://schemas.openxmlformats.org/officeDocument/2006/relationships/hyperlink" Target="https://gmatclub.com/forum/set-t-is-an-infinite-sequence-of-positive-integers-a-14965.html" TargetMode="External"/><Relationship Id="rId414" Type="http://schemas.openxmlformats.org/officeDocument/2006/relationships/hyperlink" Target="https://gmatclub.com/forum/topic110947.html" TargetMode="External"/><Relationship Id="rId456" Type="http://schemas.openxmlformats.org/officeDocument/2006/relationships/hyperlink" Target="https://gmatclub.com/forum/topic98041.html" TargetMode="External"/><Relationship Id="rId498" Type="http://schemas.openxmlformats.org/officeDocument/2006/relationships/hyperlink" Target="https://gmatclub.com/forum/topic71492.html" TargetMode="External"/><Relationship Id="rId13" Type="http://schemas.openxmlformats.org/officeDocument/2006/relationships/hyperlink" Target="https://gmatclub.com/forum/is-4-x-y-8-10-1-x-y-9-2-y-x-139120.html" TargetMode="External"/><Relationship Id="rId109" Type="http://schemas.openxmlformats.org/officeDocument/2006/relationships/hyperlink" Target="https://gmatclub.com/forum/train-a-leaves-new-york-for-boston-at-3-pm-and-travels-at-97694.html" TargetMode="External"/><Relationship Id="rId260" Type="http://schemas.openxmlformats.org/officeDocument/2006/relationships/hyperlink" Target="https://gmatclub.com/forum/if-x-is-an-integer-is-x-even-53411.html" TargetMode="External"/><Relationship Id="rId316" Type="http://schemas.openxmlformats.org/officeDocument/2006/relationships/hyperlink" Target="https://gmatclub.com/forum/topic84821.html" TargetMode="External"/><Relationship Id="rId55" Type="http://schemas.openxmlformats.org/officeDocument/2006/relationships/hyperlink" Target="https://gmatclub.com/forum/vijay-made-a-telephone-call-if-vijay-s-total-cost-for-the-call-was-373405.html" TargetMode="External"/><Relationship Id="rId97" Type="http://schemas.openxmlformats.org/officeDocument/2006/relationships/hyperlink" Target="https://gmatclub.com/forum/if-a-certain-positive-integer-is-divided-by-9-the-remainder-146022.html" TargetMode="External"/><Relationship Id="rId120" Type="http://schemas.openxmlformats.org/officeDocument/2006/relationships/hyperlink" Target="https://gmatclub.com/forum/the-integers-x-and-y-are-positive-x-y-8-and-y-375130.html" TargetMode="External"/><Relationship Id="rId358" Type="http://schemas.openxmlformats.org/officeDocument/2006/relationships/hyperlink" Target="https://gmatclub.com/forum/topic84423.html" TargetMode="External"/><Relationship Id="rId162" Type="http://schemas.openxmlformats.org/officeDocument/2006/relationships/hyperlink" Target="https://gmatclub.com/forum/if-a-circle-is-inscribed-in-an-equilateral-triangle-what-is-the-area-214039.html" TargetMode="External"/><Relationship Id="rId218" Type="http://schemas.openxmlformats.org/officeDocument/2006/relationships/hyperlink" Target="https://gmatclub.com/forum/stations-x-and-y-are-connected-by-two-separate-straight-parallel-77177.html" TargetMode="External"/><Relationship Id="rId425" Type="http://schemas.openxmlformats.org/officeDocument/2006/relationships/hyperlink" Target="https://gmatclub.com/forum/topic99763.html" TargetMode="External"/><Relationship Id="rId467" Type="http://schemas.openxmlformats.org/officeDocument/2006/relationships/hyperlink" Target="https://gmatclub.com/forum/topic54083.html" TargetMode="External"/><Relationship Id="rId271" Type="http://schemas.openxmlformats.org/officeDocument/2006/relationships/hyperlink" Target="https://gmatclub.com/forum/if-20-percent-of-the-members-in-club-a-are-members-of-club-b-also-23565.html" TargetMode="External"/><Relationship Id="rId24" Type="http://schemas.openxmlformats.org/officeDocument/2006/relationships/hyperlink" Target="https://gmatclub.com/forum/a-painter-wishes-to-paint-a-house-turquoise-to-make-the-color-he-sel-192551.html" TargetMode="External"/><Relationship Id="rId66" Type="http://schemas.openxmlformats.org/officeDocument/2006/relationships/hyperlink" Target="https://gmatclub.com/forum/is-x-15-y-25-1-5y-3x-8x-2y-2-6y-5x-10x-3y-310774.html" TargetMode="External"/><Relationship Id="rId131" Type="http://schemas.openxmlformats.org/officeDocument/2006/relationships/hyperlink" Target="https://gmatclub.com/forum/the-number-of-antelope-in-a-certain-herd-increases-every-99810.html" TargetMode="External"/><Relationship Id="rId327" Type="http://schemas.openxmlformats.org/officeDocument/2006/relationships/hyperlink" Target="https://gmatclub.com/forum/topic89876.html" TargetMode="External"/><Relationship Id="rId369" Type="http://schemas.openxmlformats.org/officeDocument/2006/relationships/hyperlink" Target="https://gmatclub.com/forum/topic152781.html" TargetMode="External"/><Relationship Id="rId173" Type="http://schemas.openxmlformats.org/officeDocument/2006/relationships/hyperlink" Target="https://gmatclub.com/forum/if-x-u-2-v-2-y-2uv-and-z-u-2-v-2-and-if-x-163805.html" TargetMode="External"/><Relationship Id="rId229" Type="http://schemas.openxmlformats.org/officeDocument/2006/relationships/hyperlink" Target="https://gmatclub.com/forum/pat-will-walk-from-intersection-x-to-intersection-y-along-a-route-that-68374.html" TargetMode="External"/><Relationship Id="rId380" Type="http://schemas.openxmlformats.org/officeDocument/2006/relationships/hyperlink" Target="https://gmatclub.com/forum/topic82126.html" TargetMode="External"/><Relationship Id="rId436" Type="http://schemas.openxmlformats.org/officeDocument/2006/relationships/hyperlink" Target="https://gmatclub.com/forum/topic89562.html" TargetMode="External"/><Relationship Id="rId240" Type="http://schemas.openxmlformats.org/officeDocument/2006/relationships/hyperlink" Target="https://gmatclub.com/forum/what-is-the-volume-of-a-certain-rectangular-solid-90748.html" TargetMode="External"/><Relationship Id="rId478" Type="http://schemas.openxmlformats.org/officeDocument/2006/relationships/hyperlink" Target="https://gmatclub.com/forum/topic110917.html" TargetMode="External"/><Relationship Id="rId35" Type="http://schemas.openxmlformats.org/officeDocument/2006/relationships/hyperlink" Target="https://gmatclub.com/forum/the-cost-of-delivery-for-an-order-of-desk-chairs-was-10-00-for-the-fi-124235.html" TargetMode="External"/><Relationship Id="rId77" Type="http://schemas.openxmlformats.org/officeDocument/2006/relationships/hyperlink" Target="https://gmatclub.com/forum/of-the-800-sweaters-in-a-certain-store-150-are-red-how-75446.html" TargetMode="External"/><Relationship Id="rId100" Type="http://schemas.openxmlformats.org/officeDocument/2006/relationships/hyperlink" Target="https://gmatclub.com/forum/in-the-figure-shown-what-is-the-value-of-x-125923.html" TargetMode="External"/><Relationship Id="rId282" Type="http://schemas.openxmlformats.org/officeDocument/2006/relationships/hyperlink" Target="https://gmatclub.com/forum/topic81140.html" TargetMode="External"/><Relationship Id="rId338" Type="http://schemas.openxmlformats.org/officeDocument/2006/relationships/hyperlink" Target="https://gmatclub.com/forum/topic107169.html" TargetMode="External"/><Relationship Id="rId503" Type="http://schemas.openxmlformats.org/officeDocument/2006/relationships/hyperlink" Target="https://gmatclub.com/forum/topic114534.html" TargetMode="External"/><Relationship Id="rId8" Type="http://schemas.openxmlformats.org/officeDocument/2006/relationships/hyperlink" Target="https://gmatclub.com/forum/what-is-the-value-of-q-1-q-9-1-2-2-q-281698.html" TargetMode="External"/><Relationship Id="rId142" Type="http://schemas.openxmlformats.org/officeDocument/2006/relationships/hyperlink" Target="https://gmatclub.com/forum/if-each-child-in-a-group-of-children-received-either-one-or-two-pieces-375608.html" TargetMode="External"/><Relationship Id="rId184" Type="http://schemas.openxmlformats.org/officeDocument/2006/relationships/hyperlink" Target="https://gmatclub.com/forum/if-x-is-an-integer-what-is-the-value-of-x-126958.html" TargetMode="External"/><Relationship Id="rId391" Type="http://schemas.openxmlformats.org/officeDocument/2006/relationships/hyperlink" Target="https://gmatclub.com/forum/topic85534.html" TargetMode="External"/><Relationship Id="rId405" Type="http://schemas.openxmlformats.org/officeDocument/2006/relationships/hyperlink" Target="https://gmatclub.com/forum/topic140684.html" TargetMode="External"/><Relationship Id="rId447" Type="http://schemas.openxmlformats.org/officeDocument/2006/relationships/hyperlink" Target="https://gmatclub.com/forum/topic136661.html" TargetMode="External"/><Relationship Id="rId251" Type="http://schemas.openxmlformats.org/officeDocument/2006/relationships/hyperlink" Target="https://gmatclub.com/forum/for-manufacturer-m-the-cost-c-of-producing-x-units-of-its-37479.html" TargetMode="External"/><Relationship Id="rId489" Type="http://schemas.openxmlformats.org/officeDocument/2006/relationships/hyperlink" Target="https://gmatclub.com/forum/topic63639.html" TargetMode="External"/><Relationship Id="rId46" Type="http://schemas.openxmlformats.org/officeDocument/2006/relationships/hyperlink" Target="https://gmatclub.com/forum/collection-of-8-ds-questions-85290.html" TargetMode="External"/><Relationship Id="rId293" Type="http://schemas.openxmlformats.org/officeDocument/2006/relationships/hyperlink" Target="https://gmatclub.com/forum/topic56524.html" TargetMode="External"/><Relationship Id="rId307" Type="http://schemas.openxmlformats.org/officeDocument/2006/relationships/hyperlink" Target="https://gmatclub.com/forum/topic69183.html" TargetMode="External"/><Relationship Id="rId349" Type="http://schemas.openxmlformats.org/officeDocument/2006/relationships/hyperlink" Target="https://gmatclub.com/forum/topic75299.html" TargetMode="External"/><Relationship Id="rId88" Type="http://schemas.openxmlformats.org/officeDocument/2006/relationships/hyperlink" Target="https://gmatclub.com/forum/if-r-and-s-are-positive-integers-can-the-fraction-r-s-be-expressed-as-141000.html" TargetMode="External"/><Relationship Id="rId111" Type="http://schemas.openxmlformats.org/officeDocument/2006/relationships/hyperlink" Target="https://gmatclub.com/forum/a-school-administrator-will-assign-each-student-in-a-group-127509.html" TargetMode="External"/><Relationship Id="rId153" Type="http://schemas.openxmlformats.org/officeDocument/2006/relationships/hyperlink" Target="https://gmatclub.com/forum/abc-with-a-trainagle-with-three-sides-abc-and-one-of-the-50700.html" TargetMode="External"/><Relationship Id="rId195" Type="http://schemas.openxmlformats.org/officeDocument/2006/relationships/hyperlink" Target="https://gmatclub.com/forum/how-many-hours-did-it-take-helen-to-drive-from-her-house-to-her-parent-91891.html" TargetMode="External"/><Relationship Id="rId209" Type="http://schemas.openxmlformats.org/officeDocument/2006/relationships/hyperlink" Target="https://gmatclub.com/forum/is-w-less-than-y-232773.html" TargetMode="External"/><Relationship Id="rId360" Type="http://schemas.openxmlformats.org/officeDocument/2006/relationships/hyperlink" Target="https://gmatclub.com/forum/topic91360.html" TargetMode="External"/><Relationship Id="rId416" Type="http://schemas.openxmlformats.org/officeDocument/2006/relationships/hyperlink" Target="https://gmatclub.com/forum/topic113655.html" TargetMode="External"/><Relationship Id="rId220" Type="http://schemas.openxmlformats.org/officeDocument/2006/relationships/hyperlink" Target="https://gmatclub.com/forum/is-it-true-that-a-b-1-2a-2b-2-a-c-b-21053.html" TargetMode="External"/><Relationship Id="rId458" Type="http://schemas.openxmlformats.org/officeDocument/2006/relationships/hyperlink" Target="https://gmatclub.com/forum/topic100514.html" TargetMode="External"/><Relationship Id="rId15" Type="http://schemas.openxmlformats.org/officeDocument/2006/relationships/hyperlink" Target="https://gmatclub.com/forum/if-2-x-y-4-8-what-is-the-value-of-y-207704.html" TargetMode="External"/><Relationship Id="rId57" Type="http://schemas.openxmlformats.org/officeDocument/2006/relationships/hyperlink" Target="https://gmatclub.com/forum/if-x-equals-one-of-the-numbers-1-54-1-23-or-1-12-then-1-1-55-x-373653.html" TargetMode="External"/><Relationship Id="rId262" Type="http://schemas.openxmlformats.org/officeDocument/2006/relationships/hyperlink" Target="https://gmatclub.com/forum/the-cost-of-each-adult-s-ticket-for-a-certain-concert-was-38558.html" TargetMode="External"/><Relationship Id="rId318" Type="http://schemas.openxmlformats.org/officeDocument/2006/relationships/hyperlink" Target="https://gmatclub.com/forum/topic57940.html" TargetMode="External"/><Relationship Id="rId99" Type="http://schemas.openxmlformats.org/officeDocument/2006/relationships/hyperlink" Target="https://gmatclub.com/forum/the-product-of-digits-of-a-positive-three-digit-integer-k-is-120-is-k-371479.html" TargetMode="External"/><Relationship Id="rId122" Type="http://schemas.openxmlformats.org/officeDocument/2006/relationships/hyperlink" Target="https://gmatclub.com/forum/what-is-the-selling-price-of-a-radio-after-its-original-price-is-reduc-375121.html" TargetMode="External"/><Relationship Id="rId164" Type="http://schemas.openxmlformats.org/officeDocument/2006/relationships/hyperlink" Target="https://gmatclub.com/forum/is-xy-6-1-x-3-and-y-2-2-1-2-x-2-3-and-y-85712.html" TargetMode="External"/><Relationship Id="rId371" Type="http://schemas.openxmlformats.org/officeDocument/2006/relationships/hyperlink" Target="https://gmatclub.com/forum/topic128732.html" TargetMode="External"/><Relationship Id="rId427" Type="http://schemas.openxmlformats.org/officeDocument/2006/relationships/hyperlink" Target="https://gmatclub.com/forum/topic82835.html" TargetMode="External"/><Relationship Id="rId469" Type="http://schemas.openxmlformats.org/officeDocument/2006/relationships/hyperlink" Target="https://gmatclub.com/forum/topic127147.html" TargetMode="External"/><Relationship Id="rId26" Type="http://schemas.openxmlformats.org/officeDocument/2006/relationships/hyperlink" Target="https://gmatclub.com/forum/if-a-rectangular-region-has-perimeter-p-inches-and-area-a-sq-160255.html" TargetMode="External"/><Relationship Id="rId231" Type="http://schemas.openxmlformats.org/officeDocument/2006/relationships/hyperlink" Target="https://gmatclub.com/forum/a-paint-crew-gets-a-rush-order-to-paint-80-houses-in-a-new-33839.html" TargetMode="External"/><Relationship Id="rId273" Type="http://schemas.openxmlformats.org/officeDocument/2006/relationships/hyperlink" Target="https://gmatclub.com/forum/in-the-xy-coordinate-system-do-any-points-on-line-k-lie-in-86074.html" TargetMode="External"/><Relationship Id="rId329" Type="http://schemas.openxmlformats.org/officeDocument/2006/relationships/hyperlink" Target="https://gmatclub.com/forum/topic66917.html" TargetMode="External"/><Relationship Id="rId480" Type="http://schemas.openxmlformats.org/officeDocument/2006/relationships/hyperlink" Target="https://gmatclub.com/forum/topic126666.html" TargetMode="External"/><Relationship Id="rId68" Type="http://schemas.openxmlformats.org/officeDocument/2006/relationships/hyperlink" Target="https://gmatclub.com/forum/if-l-denotes-the-thousandths-digit-in-the-decimal-representation-of-n-302832.html" TargetMode="External"/><Relationship Id="rId133" Type="http://schemas.openxmlformats.org/officeDocument/2006/relationships/hyperlink" Target="https://gmatclub.com/forum/if-abc-0-is-a-b-c-a-b-c-166395.html" TargetMode="External"/><Relationship Id="rId175" Type="http://schemas.openxmlformats.org/officeDocument/2006/relationships/hyperlink" Target="https://gmatclub.com/forum/if-x-y-and-z-are-integers-and-xy-z-is-an-odd-integer-is-x-an-even-81562.html" TargetMode="External"/><Relationship Id="rId340" Type="http://schemas.openxmlformats.org/officeDocument/2006/relationships/hyperlink" Target="https://gmatclub.com/forum/topic101954.html" TargetMode="External"/><Relationship Id="rId200" Type="http://schemas.openxmlformats.org/officeDocument/2006/relationships/hyperlink" Target="https://gmatclub.com/forum/if-a-b-and-c-are-integers-is-a-b-c-greater-than-a-b-127145.html" TargetMode="External"/><Relationship Id="rId382" Type="http://schemas.openxmlformats.org/officeDocument/2006/relationships/hyperlink" Target="https://gmatclub.com/forum/topic84455.html" TargetMode="External"/><Relationship Id="rId438" Type="http://schemas.openxmlformats.org/officeDocument/2006/relationships/hyperlink" Target="https://gmatclub.com/forum/topic99665.html" TargetMode="External"/><Relationship Id="rId242" Type="http://schemas.openxmlformats.org/officeDocument/2006/relationships/hyperlink" Target="https://gmatclub.com/forum/in-the-rectangle-above-a-is-the-midpoint-of-the-side-and-118974.html" TargetMode="External"/><Relationship Id="rId284" Type="http://schemas.openxmlformats.org/officeDocument/2006/relationships/hyperlink" Target="https://gmatclub.com/forum/topic101184.html" TargetMode="External"/><Relationship Id="rId491" Type="http://schemas.openxmlformats.org/officeDocument/2006/relationships/hyperlink" Target="https://gmatclub.com/forum/topic62011.html" TargetMode="External"/><Relationship Id="rId505" Type="http://schemas.openxmlformats.org/officeDocument/2006/relationships/printerSettings" Target="../printerSettings/printerSettings1.bin"/><Relationship Id="rId37" Type="http://schemas.openxmlformats.org/officeDocument/2006/relationships/hyperlink" Target="https://gmatclub.com/forum/martha-bought-several-pencils-if-each-pencil-was-either-a-100204.html" TargetMode="External"/><Relationship Id="rId79" Type="http://schemas.openxmlformats.org/officeDocument/2006/relationships/hyperlink" Target="https://gmatclub.com/forum/each-of-the-50-students-participating-in-a-workshop-is-either-an-under-217766.html" TargetMode="External"/><Relationship Id="rId102" Type="http://schemas.openxmlformats.org/officeDocument/2006/relationships/hyperlink" Target="https://gmatclub.com/forum/are-x-and-y-both-positive-1-2x-2y-1-2-x-y-63377.html" TargetMode="External"/><Relationship Id="rId144" Type="http://schemas.openxmlformats.org/officeDocument/2006/relationships/hyperlink" Target="https://gmatclub.com/forum/what-is-the-average-arithmetic-mean-of-eleven-consecutive-93188.html" TargetMode="External"/><Relationship Id="rId90" Type="http://schemas.openxmlformats.org/officeDocument/2006/relationships/hyperlink" Target="https://gmatclub.com/forum/if-x-is-a-positive-integer-is-x-4-divisible-by-330259.html" TargetMode="External"/><Relationship Id="rId186" Type="http://schemas.openxmlformats.org/officeDocument/2006/relationships/hyperlink" Target="https://gmatclub.com/forum/if-n-is-an-integer-between-10-and-99-is-n-126139.html" TargetMode="External"/><Relationship Id="rId351" Type="http://schemas.openxmlformats.org/officeDocument/2006/relationships/hyperlink" Target="https://gmatclub.com/forum/topic69437.html" TargetMode="External"/><Relationship Id="rId393" Type="http://schemas.openxmlformats.org/officeDocument/2006/relationships/hyperlink" Target="https://gmatclub.com/forum/topic55141.html" TargetMode="External"/><Relationship Id="rId407" Type="http://schemas.openxmlformats.org/officeDocument/2006/relationships/hyperlink" Target="https://gmatclub.com/forum/topic82321.html" TargetMode="External"/><Relationship Id="rId449" Type="http://schemas.openxmlformats.org/officeDocument/2006/relationships/hyperlink" Target="https://gmatclub.com/forum/topic127635.html" TargetMode="External"/><Relationship Id="rId211" Type="http://schemas.openxmlformats.org/officeDocument/2006/relationships/hyperlink" Target="https://gmatclub.com/forum/what-is-the-value-of-x-1-x-6-3-2-x-368602.html" TargetMode="External"/><Relationship Id="rId253" Type="http://schemas.openxmlformats.org/officeDocument/2006/relationships/hyperlink" Target="https://gmatclub.com/forum/a-business-bought-r-typewriters-at-100-per-typewriter-and-s-36904.html" TargetMode="External"/><Relationship Id="rId295" Type="http://schemas.openxmlformats.org/officeDocument/2006/relationships/hyperlink" Target="https://gmatclub.com/forum/topic85761.html" TargetMode="External"/><Relationship Id="rId309" Type="http://schemas.openxmlformats.org/officeDocument/2006/relationships/hyperlink" Target="https://gmatclub.com/forum/topic2250.html" TargetMode="External"/><Relationship Id="rId460" Type="http://schemas.openxmlformats.org/officeDocument/2006/relationships/hyperlink" Target="https://gmatclub.com/forum/topic102551.html" TargetMode="External"/><Relationship Id="rId48" Type="http://schemas.openxmlformats.org/officeDocument/2006/relationships/hyperlink" Target="https://gmatclub.com/forum/square-abcd-is-inscribed-in-circle-o-what-is-the-area-of-square-regio-207478.html" TargetMode="External"/><Relationship Id="rId113" Type="http://schemas.openxmlformats.org/officeDocument/2006/relationships/hyperlink" Target="https://gmatclub.com/forum/of-the-students-who-eat-in-a-certain-cafeteria-each-student-either-95246.html" TargetMode="External"/><Relationship Id="rId320" Type="http://schemas.openxmlformats.org/officeDocument/2006/relationships/hyperlink" Target="https://gmatclub.com/forum/topic46344.html" TargetMode="External"/><Relationship Id="rId155" Type="http://schemas.openxmlformats.org/officeDocument/2006/relationships/hyperlink" Target="https://gmatclub.com/forum/what-is-the-area-of-rectangular-region-r-166186.html" TargetMode="External"/><Relationship Id="rId197" Type="http://schemas.openxmlformats.org/officeDocument/2006/relationships/hyperlink" Target="https://gmatclub.com/forum/if-5-y-x-4-is-y-x-328059.html" TargetMode="External"/><Relationship Id="rId362" Type="http://schemas.openxmlformats.org/officeDocument/2006/relationships/hyperlink" Target="https://gmatclub.com/forum/topic130879.html" TargetMode="External"/><Relationship Id="rId418" Type="http://schemas.openxmlformats.org/officeDocument/2006/relationships/hyperlink" Target="https://gmatclub.com/forum/topic104266.html" TargetMode="External"/><Relationship Id="rId222" Type="http://schemas.openxmlformats.org/officeDocument/2006/relationships/hyperlink" Target="https://gmatclub.com/forum/if-the-area-of-triangular-region-rst-is-25-what-is-the-64266.html" TargetMode="External"/><Relationship Id="rId264" Type="http://schemas.openxmlformats.org/officeDocument/2006/relationships/hyperlink" Target="https://gmatclub.com/forum/what-is-the-hundredths-digit-of-the-decimal-m-101455.html" TargetMode="External"/><Relationship Id="rId471" Type="http://schemas.openxmlformats.org/officeDocument/2006/relationships/hyperlink" Target="https://gmatclub.com/forum/topic126631.html" TargetMode="External"/><Relationship Id="rId17" Type="http://schemas.openxmlformats.org/officeDocument/2006/relationships/hyperlink" Target="https://gmatclub.com/forum/if-x-and-y-are-nonzero-integers-is-x-y-y-x-1-x-y-2-2-y-98542.html" TargetMode="External"/><Relationship Id="rId59" Type="http://schemas.openxmlformats.org/officeDocument/2006/relationships/hyperlink" Target="https://gmatclub.com/forum/is-kjm-0-1-k-is-positive-2-j-is-negative-373402.html" TargetMode="External"/><Relationship Id="rId124" Type="http://schemas.openxmlformats.org/officeDocument/2006/relationships/hyperlink" Target="https://gmatclub.com/forum/a-telephone-station-has-x-processors-each-of-which-can-process-a-maxi-207702.html" TargetMode="External"/><Relationship Id="rId70" Type="http://schemas.openxmlformats.org/officeDocument/2006/relationships/hyperlink" Target="https://gmatclub.com/forum/maria-has-2-45-consisting-of-coins-each-worth-either-0-05-or-303917.html" TargetMode="External"/><Relationship Id="rId166" Type="http://schemas.openxmlformats.org/officeDocument/2006/relationships/hyperlink" Target="https://gmatclub.com/forum/a-certain-circle-in-the-xy-plane-has-its-center-at-the-origin-if-p-is-217765.html" TargetMode="External"/><Relationship Id="rId331" Type="http://schemas.openxmlformats.org/officeDocument/2006/relationships/hyperlink" Target="https://gmatclub.com/forum/topic86753.html" TargetMode="External"/><Relationship Id="rId373" Type="http://schemas.openxmlformats.org/officeDocument/2006/relationships/hyperlink" Target="https://gmatclub.com/forum/topic133324.html" TargetMode="External"/><Relationship Id="rId429" Type="http://schemas.openxmlformats.org/officeDocument/2006/relationships/hyperlink" Target="https://gmatclub.com/forum/topic90331.html" TargetMode="External"/><Relationship Id="rId1" Type="http://schemas.openxmlformats.org/officeDocument/2006/relationships/hyperlink" Target="https://gmatclub.com/forum/if-x-is-a-positive-integer-x-372111.html" TargetMode="External"/><Relationship Id="rId233" Type="http://schemas.openxmlformats.org/officeDocument/2006/relationships/hyperlink" Target="https://gmatclub.com/forum/a-family-made-a-down-payment-of-75-and-borrowed-the-balance-61183.html" TargetMode="External"/><Relationship Id="rId440" Type="http://schemas.openxmlformats.org/officeDocument/2006/relationships/hyperlink" Target="https://gmatclub.com/forum/topic128515.html" TargetMode="External"/><Relationship Id="rId28" Type="http://schemas.openxmlformats.org/officeDocument/2006/relationships/hyperlink" Target="https://gmatclub.com/forum/in-the-figure-above-what-is-the-value-of-x-y-144330.html" TargetMode="External"/><Relationship Id="rId275" Type="http://schemas.openxmlformats.org/officeDocument/2006/relationships/hyperlink" Target="https://gmatclub.com/forum/if-b-is-the-product-of-three-consecutive-positive-integers-c-77892.html" TargetMode="External"/><Relationship Id="rId300" Type="http://schemas.openxmlformats.org/officeDocument/2006/relationships/hyperlink" Target="https://gmatclub.com/forum/topic93457.html" TargetMode="External"/><Relationship Id="rId482" Type="http://schemas.openxmlformats.org/officeDocument/2006/relationships/hyperlink" Target="https://gmatclub.com/forum/topic115973.html" TargetMode="External"/><Relationship Id="rId81" Type="http://schemas.openxmlformats.org/officeDocument/2006/relationships/hyperlink" Target="https://gmatclub.com/forum/a-jar-contains-20-marbles-each-of-a-single-color-red-green-blue-o-330285.html" TargetMode="External"/><Relationship Id="rId135" Type="http://schemas.openxmlformats.org/officeDocument/2006/relationships/hyperlink" Target="https://gmatclub.com/forum/if-0-x-y-is-y-x-130266.html" TargetMode="External"/><Relationship Id="rId177" Type="http://schemas.openxmlformats.org/officeDocument/2006/relationships/hyperlink" Target="https://gmatclub.com/forum/if-x-and-y-are-positive-integers-such-that-x-8y-12-what-is-the-126743.html" TargetMode="External"/><Relationship Id="rId342" Type="http://schemas.openxmlformats.org/officeDocument/2006/relationships/hyperlink" Target="https://gmatclub.com/forum/topic126370.html" TargetMode="External"/><Relationship Id="rId384" Type="http://schemas.openxmlformats.org/officeDocument/2006/relationships/hyperlink" Target="https://gmatclub.com/forum/topic91596.html" TargetMode="External"/><Relationship Id="rId202" Type="http://schemas.openxmlformats.org/officeDocument/2006/relationships/hyperlink" Target="https://gmatclub.com/forum/if-6-x-7-what-is-the-value-of-x-228422.html" TargetMode="External"/><Relationship Id="rId244" Type="http://schemas.openxmlformats.org/officeDocument/2006/relationships/hyperlink" Target="https://gmatclub.com/forum/circle-o-is-inscribed-in-equilateral-triangle-abc-which-is-96380.html" TargetMode="External"/><Relationship Id="rId39" Type="http://schemas.openxmlformats.org/officeDocument/2006/relationships/hyperlink" Target="https://gmatclub.com/forum/in-isosceles-triangle-rst-what-is-the-measure-of-angle-r-129378.html" TargetMode="External"/><Relationship Id="rId286" Type="http://schemas.openxmlformats.org/officeDocument/2006/relationships/hyperlink" Target="https://gmatclub.com/forum/topic103164.html" TargetMode="External"/><Relationship Id="rId451" Type="http://schemas.openxmlformats.org/officeDocument/2006/relationships/hyperlink" Target="https://gmatclub.com/forum/topic115682.html" TargetMode="External"/><Relationship Id="rId493" Type="http://schemas.openxmlformats.org/officeDocument/2006/relationships/hyperlink" Target="https://gmatclub.com/forum/topic97716.html" TargetMode="External"/><Relationship Id="rId507" Type="http://schemas.openxmlformats.org/officeDocument/2006/relationships/vmlDrawing" Target="../drawings/vmlDrawing1.vml"/><Relationship Id="rId50" Type="http://schemas.openxmlformats.org/officeDocument/2006/relationships/hyperlink" Target="https://gmatclub.com/forum/circle-1-circle-2-and-circle-3-have-the-same-center-and-have-a-radiu-217490.html" TargetMode="External"/><Relationship Id="rId104" Type="http://schemas.openxmlformats.org/officeDocument/2006/relationships/hyperlink" Target="https://gmatclub.com/forum/of-the-60-animals-on-a-certain-farm-2-3-are-either-pigs-or-cows-how-92062.html" TargetMode="External"/><Relationship Id="rId146" Type="http://schemas.openxmlformats.org/officeDocument/2006/relationships/hyperlink" Target="https://gmatclub.com/forum/what-is-the-tens-digit-of-the-positive-integer-r-101570.html" TargetMode="External"/><Relationship Id="rId188" Type="http://schemas.openxmlformats.org/officeDocument/2006/relationships/hyperlink" Target="https://gmatclub.com/forum/is-x-y-1-x-y-2-2-x-2-y-135195.html" TargetMode="External"/><Relationship Id="rId311" Type="http://schemas.openxmlformats.org/officeDocument/2006/relationships/hyperlink" Target="https://gmatclub.com/forum/topic94720.html" TargetMode="External"/><Relationship Id="rId353" Type="http://schemas.openxmlformats.org/officeDocument/2006/relationships/hyperlink" Target="https://gmatclub.com/forum/topic78376.html" TargetMode="External"/><Relationship Id="rId395" Type="http://schemas.openxmlformats.org/officeDocument/2006/relationships/hyperlink" Target="https://gmatclub.com/forum/topic130140.html" TargetMode="External"/><Relationship Id="rId409" Type="http://schemas.openxmlformats.org/officeDocument/2006/relationships/hyperlink" Target="https://gmatclub.com/forum/topic53829.html" TargetMode="External"/><Relationship Id="rId92" Type="http://schemas.openxmlformats.org/officeDocument/2006/relationships/hyperlink" Target="https://gmatclub.com/forum/if-n-is-an-integer-greater-than-9-and-less-than-21-is-n-even-373429.html" TargetMode="External"/><Relationship Id="rId213" Type="http://schemas.openxmlformats.org/officeDocument/2006/relationships/hyperlink" Target="https://gmatclub.com/forum/is-x-between-0-and-1-1-x-2-is-less-than-x-2-x-3-is-positive-104280.html" TargetMode="External"/><Relationship Id="rId420" Type="http://schemas.openxmlformats.org/officeDocument/2006/relationships/hyperlink" Target="https://gmatclub.com/forum/topic110408.html" TargetMode="External"/><Relationship Id="rId255" Type="http://schemas.openxmlformats.org/officeDocument/2006/relationships/hyperlink" Target="https://gmatclub.com/forum/when-a-die-that-has-one-of-six-consecutive-integers-on-each-11954.html" TargetMode="External"/><Relationship Id="rId297" Type="http://schemas.openxmlformats.org/officeDocument/2006/relationships/hyperlink" Target="https://gmatclub.com/forum/topic78555.html" TargetMode="External"/><Relationship Id="rId462" Type="http://schemas.openxmlformats.org/officeDocument/2006/relationships/hyperlink" Target="https://gmatclub.com/forum/topic90901.html" TargetMode="External"/><Relationship Id="rId115" Type="http://schemas.openxmlformats.org/officeDocument/2006/relationships/hyperlink" Target="https://gmatclub.com/forum/the-table-above-shows-the-results-of-a-survey-of-100-voters-who-each-89187.html" TargetMode="External"/><Relationship Id="rId157" Type="http://schemas.openxmlformats.org/officeDocument/2006/relationships/hyperlink" Target="https://gmatclub.com/forum/what-is-the-distance-between-a-and-b-on-the-number-line-129980.html" TargetMode="External"/><Relationship Id="rId322" Type="http://schemas.openxmlformats.org/officeDocument/2006/relationships/hyperlink" Target="https://gmatclub.com/forum/topic92307.html" TargetMode="External"/><Relationship Id="rId364" Type="http://schemas.openxmlformats.org/officeDocument/2006/relationships/hyperlink" Target="https://gmatclub.com/forum/topic90974.html" TargetMode="External"/><Relationship Id="rId61" Type="http://schemas.openxmlformats.org/officeDocument/2006/relationships/hyperlink" Target="https://gmatclub.com/forum/is-3-n-2-k-1-k-n-1-2-n-is-a-positive-integer-344604.html" TargetMode="External"/><Relationship Id="rId199" Type="http://schemas.openxmlformats.org/officeDocument/2006/relationships/hyperlink" Target="https://gmatclub.com/forum/is-x-y-greater-than-1-1-x-3-2-y-324909.html" TargetMode="External"/><Relationship Id="rId19" Type="http://schemas.openxmlformats.org/officeDocument/2006/relationships/hyperlink" Target="https://gmatclub.com/forum/what-is-the-value-of-a-2-b-104673.html" TargetMode="External"/><Relationship Id="rId224" Type="http://schemas.openxmlformats.org/officeDocument/2006/relationships/hyperlink" Target="https://gmatclub.com/forum/the-product-of-the-units-digit-the-tens-digit-and-the-hundreds-digit-58354.html" TargetMode="External"/><Relationship Id="rId266" Type="http://schemas.openxmlformats.org/officeDocument/2006/relationships/hyperlink" Target="https://gmatclub.com/forum/if-denotes-one-of-two-arithmetic-operations-addition-or-50178.html" TargetMode="External"/><Relationship Id="rId431" Type="http://schemas.openxmlformats.org/officeDocument/2006/relationships/hyperlink" Target="https://gmatclub.com/forum/topic55987.html" TargetMode="External"/><Relationship Id="rId473" Type="http://schemas.openxmlformats.org/officeDocument/2006/relationships/hyperlink" Target="https://gmatclub.com/forum/topic118920.html" TargetMode="External"/><Relationship Id="rId30" Type="http://schemas.openxmlformats.org/officeDocument/2006/relationships/hyperlink" Target="https://gmatclub.com/forum/what-is-the-value-of-x-y-in-the-figure-above-144723.html" TargetMode="External"/><Relationship Id="rId126" Type="http://schemas.openxmlformats.org/officeDocument/2006/relationships/hyperlink" Target="https://gmatclub.com/forum/is-rst-90398.html" TargetMode="External"/><Relationship Id="rId168" Type="http://schemas.openxmlformats.org/officeDocument/2006/relationships/hyperlink" Target="https://gmatclub.com/forum/if-r-and-s-are-the-roots-of-the-equation-x-2-bx-c-141018.html" TargetMode="External"/><Relationship Id="rId333" Type="http://schemas.openxmlformats.org/officeDocument/2006/relationships/hyperlink" Target="https://gmatclub.com/forum/topic53829.html" TargetMode="External"/><Relationship Id="rId72" Type="http://schemas.openxmlformats.org/officeDocument/2006/relationships/hyperlink" Target="https://gmatclub.com/forum/sets-m-and-n-contain-exactly-m-and-n-elements-respectively-215571.html" TargetMode="External"/><Relationship Id="rId375" Type="http://schemas.openxmlformats.org/officeDocument/2006/relationships/hyperlink" Target="https://gmatclub.com/forum/topic108314.html" TargetMode="External"/><Relationship Id="rId3" Type="http://schemas.openxmlformats.org/officeDocument/2006/relationships/hyperlink" Target="https://gmatclub.com/forum/if-xy-0-and-xy-3-1-2-x-what-is-y-1-x-y-1-3-2-x-318089.html" TargetMode="External"/><Relationship Id="rId235" Type="http://schemas.openxmlformats.org/officeDocument/2006/relationships/hyperlink" Target="https://gmatclub.com/forum/is-x-m-m-2-n-2-k-2-xm-yn-zk-99423.html" TargetMode="External"/><Relationship Id="rId277" Type="http://schemas.openxmlformats.org/officeDocument/2006/relationships/hyperlink" Target="https://gmatclub.com/forum/topic72961.html" TargetMode="External"/><Relationship Id="rId400" Type="http://schemas.openxmlformats.org/officeDocument/2006/relationships/hyperlink" Target="https://gmatclub.com/forum/topic159327.html" TargetMode="External"/><Relationship Id="rId442" Type="http://schemas.openxmlformats.org/officeDocument/2006/relationships/hyperlink" Target="https://gmatclub.com/forum/topic134233.html" TargetMode="External"/><Relationship Id="rId484" Type="http://schemas.openxmlformats.org/officeDocument/2006/relationships/hyperlink" Target="https://gmatclub.com/forum/topic56105.html" TargetMode="External"/><Relationship Id="rId137" Type="http://schemas.openxmlformats.org/officeDocument/2006/relationships/hyperlink" Target="https://gmatclub.com/forum/stores-l-and-m-each-sell-a-certain-product-at-a-different-regular-pric-140735.html" TargetMode="External"/><Relationship Id="rId302" Type="http://schemas.openxmlformats.org/officeDocument/2006/relationships/hyperlink" Target="https://gmatclub.com/forum/topic72536.html" TargetMode="External"/><Relationship Id="rId344" Type="http://schemas.openxmlformats.org/officeDocument/2006/relationships/hyperlink" Target="https://gmatclub.com/forum/topic110075.html" TargetMode="External"/><Relationship Id="rId41" Type="http://schemas.openxmlformats.org/officeDocument/2006/relationships/hyperlink" Target="https://gmatclub.com/forum/collection-of-8-ds-questions-85290.html" TargetMode="External"/><Relationship Id="rId83" Type="http://schemas.openxmlformats.org/officeDocument/2006/relationships/hyperlink" Target="https://gmatclub.com/forum/what-is-the-probability-that-it-will-rain-tomorrow-188965.html" TargetMode="External"/><Relationship Id="rId179" Type="http://schemas.openxmlformats.org/officeDocument/2006/relationships/hyperlink" Target="https://gmatclub.com/forum/if-x-and-y-are-integers-greater-than-1-is-x-a-multiple-of-y-126736.html" TargetMode="External"/><Relationship Id="rId386" Type="http://schemas.openxmlformats.org/officeDocument/2006/relationships/hyperlink" Target="https://gmatclub.com/forum/topic10147.html" TargetMode="External"/><Relationship Id="rId190" Type="http://schemas.openxmlformats.org/officeDocument/2006/relationships/hyperlink" Target="https://gmatclub.com/forum/what-is-the-total-number-of-coins-that-bert-and-claire-have-140738.html" TargetMode="External"/><Relationship Id="rId204" Type="http://schemas.openxmlformats.org/officeDocument/2006/relationships/hyperlink" Target="https://gmatclub.com/forum/what-is-the-value-of-y-3-1-y-7-y-5-0-2-2y-370026.html" TargetMode="External"/><Relationship Id="rId246" Type="http://schemas.openxmlformats.org/officeDocument/2006/relationships/hyperlink" Target="https://gmatclub.com/forum/does-rectangle-a-have-a-greater-perimeter-than-rectangle-b-98150.html" TargetMode="External"/><Relationship Id="rId288" Type="http://schemas.openxmlformats.org/officeDocument/2006/relationships/hyperlink" Target="https://gmatclub.com/forum/topic25396.html" TargetMode="External"/><Relationship Id="rId411" Type="http://schemas.openxmlformats.org/officeDocument/2006/relationships/hyperlink" Target="https://gmatclub.com/forum/topic60634.html" TargetMode="External"/><Relationship Id="rId453" Type="http://schemas.openxmlformats.org/officeDocument/2006/relationships/hyperlink" Target="https://gmatclub.com/forum/topic126612.html" TargetMode="External"/><Relationship Id="rId106" Type="http://schemas.openxmlformats.org/officeDocument/2006/relationships/hyperlink" Target="https://gmatclub.com/forum/is-x-3-2-1-2-3-x-1-x-3-2-x-x-62992.html" TargetMode="External"/><Relationship Id="rId313" Type="http://schemas.openxmlformats.org/officeDocument/2006/relationships/hyperlink" Target="https://gmatclub.com/forum/topic60055.html" TargetMode="External"/><Relationship Id="rId495" Type="http://schemas.openxmlformats.org/officeDocument/2006/relationships/hyperlink" Target="https://gmatclub.com/forum/topic40291.html" TargetMode="External"/><Relationship Id="rId10" Type="http://schemas.openxmlformats.org/officeDocument/2006/relationships/hyperlink" Target="https://gmatclub.com/forum/if-m-and-n-are-positive-integers-is-root-m-n-an-integer-135553.html" TargetMode="External"/><Relationship Id="rId52" Type="http://schemas.openxmlformats.org/officeDocument/2006/relationships/hyperlink" Target="https://gmatclub.com/forum/a-certain-medical-insurance-company-sold-two-types-of-policies-indivi-373454.html" TargetMode="External"/><Relationship Id="rId94" Type="http://schemas.openxmlformats.org/officeDocument/2006/relationships/hyperlink" Target="https://gmatclub.com/forum/if-m-and-n-are-positive-integers-is-m-n-2m-n-2n-m-div-371298.html" TargetMode="External"/><Relationship Id="rId148" Type="http://schemas.openxmlformats.org/officeDocument/2006/relationships/hyperlink" Target="https://gmatclub.com/forum/on-a-trolley-ride-around-an-amusement-park-a-child-traveler-161594.html" TargetMode="External"/><Relationship Id="rId355" Type="http://schemas.openxmlformats.org/officeDocument/2006/relationships/hyperlink" Target="https://gmatclub.com/forum/topic130435.html" TargetMode="External"/><Relationship Id="rId397" Type="http://schemas.openxmlformats.org/officeDocument/2006/relationships/hyperlink" Target="https://gmatclub.com/forum/topic127325.html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topic-137217.html" TargetMode="External"/><Relationship Id="rId671" Type="http://schemas.openxmlformats.org/officeDocument/2006/relationships/hyperlink" Target="https://gmatclub.com/forum/topic106946.html" TargetMode="External"/><Relationship Id="rId21" Type="http://schemas.openxmlformats.org/officeDocument/2006/relationships/hyperlink" Target="https://gmatclub.com/forum/maurice-gets-paid-6-00-per-hour-if-maurice-works-more-than-8-hours-334841.html" TargetMode="External"/><Relationship Id="rId324" Type="http://schemas.openxmlformats.org/officeDocument/2006/relationships/hyperlink" Target="https://gmatclub.com/forum/a-wall-clock-gains-2-mins-in-12-hrs-while-a-table-clock-100146.html" TargetMode="External"/><Relationship Id="rId531" Type="http://schemas.openxmlformats.org/officeDocument/2006/relationships/hyperlink" Target="https://gmatclub.com/forum/topic20989.html" TargetMode="External"/><Relationship Id="rId629" Type="http://schemas.openxmlformats.org/officeDocument/2006/relationships/hyperlink" Target="https://gmatclub.com/forum/topic63501.html" TargetMode="External"/><Relationship Id="rId170" Type="http://schemas.openxmlformats.org/officeDocument/2006/relationships/hyperlink" Target="https://gmatclub.com/forum/superior-security-recently-discovered-a-computer-on-its-network-had-be-312707.html" TargetMode="External"/><Relationship Id="rId268" Type="http://schemas.openxmlformats.org/officeDocument/2006/relationships/hyperlink" Target="https://gmatclub.com/forum/a-ladder-25-feet-long-is-leaning-against-a-wall-that-is-perpendicular-130364.html" TargetMode="External"/><Relationship Id="rId475" Type="http://schemas.openxmlformats.org/officeDocument/2006/relationships/hyperlink" Target="https://gmatclub.com/forum/topic22741.html" TargetMode="External"/><Relationship Id="rId682" Type="http://schemas.openxmlformats.org/officeDocument/2006/relationships/hyperlink" Target="https://gmatclub.com/forum/topic130682.html" TargetMode="External"/><Relationship Id="rId32" Type="http://schemas.openxmlformats.org/officeDocument/2006/relationships/hyperlink" Target="https://gmatclub.com/forum/one-night-a-certain-hotel-rented-3-4-of-its-rooms-including-101849.html" TargetMode="External"/><Relationship Id="rId128" Type="http://schemas.openxmlformats.org/officeDocument/2006/relationships/hyperlink" Target="https://gmatclub.com/forum/what-is-the-least-integer-z-for-which-272044.html" TargetMode="External"/><Relationship Id="rId335" Type="http://schemas.openxmlformats.org/officeDocument/2006/relationships/hyperlink" Target="http://gmatclub.com/forum/a-5-digit-code-consists-of-one-number-digit-chosen-from-132263.html" TargetMode="External"/><Relationship Id="rId542" Type="http://schemas.openxmlformats.org/officeDocument/2006/relationships/hyperlink" Target="https://gmatclub.com/forum/topic54317.html" TargetMode="External"/><Relationship Id="rId181" Type="http://schemas.openxmlformats.org/officeDocument/2006/relationships/hyperlink" Target="https://gmatclub.com/forum/in-an-inter-state-mathematics-olympiad-the-distribution-of-the-scores-371306.html" TargetMode="External"/><Relationship Id="rId402" Type="http://schemas.openxmlformats.org/officeDocument/2006/relationships/hyperlink" Target="https://gmatclub.com/forum/is-x-between-0-and-1-1-x-is-between-1-2-and-3-2-2-3-4-is-52751.html" TargetMode="External"/><Relationship Id="rId279" Type="http://schemas.openxmlformats.org/officeDocument/2006/relationships/hyperlink" Target="https://gmatclub.com/forum/company-abc-consists-of-managers-analysts-and-trainees-335374.html" TargetMode="External"/><Relationship Id="rId486" Type="http://schemas.openxmlformats.org/officeDocument/2006/relationships/hyperlink" Target="https://gmatclub.com/forum/topic47203.html" TargetMode="External"/><Relationship Id="rId693" Type="http://schemas.openxmlformats.org/officeDocument/2006/relationships/hyperlink" Target="https://gmatclub.com/forum/topic95947.html" TargetMode="External"/><Relationship Id="rId707" Type="http://schemas.openxmlformats.org/officeDocument/2006/relationships/hyperlink" Target="https://gmatclub.com/forum/topic109716.html" TargetMode="External"/><Relationship Id="rId43" Type="http://schemas.openxmlformats.org/officeDocument/2006/relationships/hyperlink" Target="https://gmatclub.com/forum/how-many-liters-of-pure-alcohol-must-be-added-to-a-100-liter-111746.html" TargetMode="External"/><Relationship Id="rId139" Type="http://schemas.openxmlformats.org/officeDocument/2006/relationships/hyperlink" Target="https://gmatclub.com/forum/if-x-0-then-x-x-1-2-is-81600.html" TargetMode="External"/><Relationship Id="rId346" Type="http://schemas.openxmlformats.org/officeDocument/2006/relationships/hyperlink" Target="https://gmatclub.com/forum/sides-of-a-triangle-are-8-10-and-x-for-what-value-of-x-is-the-area-376637.html" TargetMode="External"/><Relationship Id="rId553" Type="http://schemas.openxmlformats.org/officeDocument/2006/relationships/hyperlink" Target="https://gmatclub.com/forum/topic106923.html" TargetMode="External"/><Relationship Id="rId192" Type="http://schemas.openxmlformats.org/officeDocument/2006/relationships/hyperlink" Target="https://gmatclub.com/forum/q-is-a-three-digit-number-in-which-the-hundreds-digit-is-greater-than-371375.html" TargetMode="External"/><Relationship Id="rId206" Type="http://schemas.openxmlformats.org/officeDocument/2006/relationships/hyperlink" Target="https://gmatclub.com/forum/a-factory-that-employs-1000-assembly-line-workers-pays-each-86477.html" TargetMode="External"/><Relationship Id="rId413" Type="http://schemas.openxmlformats.org/officeDocument/2006/relationships/hyperlink" Target="https://gmatclub.com/forum/drum-x-is-1-2-full-of-oil-and-drum-y-which-has-twice-the-capacity-of-43814.html" TargetMode="External"/><Relationship Id="rId497" Type="http://schemas.openxmlformats.org/officeDocument/2006/relationships/hyperlink" Target="https://gmatclub.com/forum/topic12418.html" TargetMode="External"/><Relationship Id="rId620" Type="http://schemas.openxmlformats.org/officeDocument/2006/relationships/hyperlink" Target="https://gmatclub.com/forum/topic69248.html" TargetMode="External"/><Relationship Id="rId718" Type="http://schemas.openxmlformats.org/officeDocument/2006/relationships/hyperlink" Target="https://gmatclub.com/forum/topic54152.html" TargetMode="External"/><Relationship Id="rId357" Type="http://schemas.openxmlformats.org/officeDocument/2006/relationships/hyperlink" Target="https://gmatclub.com/forum/if-money-is-invested-at-r-percent-interest-compounded-annua-144266.html" TargetMode="External"/><Relationship Id="rId54" Type="http://schemas.openxmlformats.org/officeDocument/2006/relationships/hyperlink" Target="https://gmatclub.com/forum/in-a-horse-show-nine-of-the-horses-competing-were-awarded-ribbons-th-371867.html" TargetMode="External"/><Relationship Id="rId217" Type="http://schemas.openxmlformats.org/officeDocument/2006/relationships/hyperlink" Target="https://gmatclub.com/forum/if-n-and-y-are-positive-integers-and-450y-n-3-which-of-the-following-92562.html" TargetMode="External"/><Relationship Id="rId564" Type="http://schemas.openxmlformats.org/officeDocument/2006/relationships/hyperlink" Target="https://gmatclub.com/forum/topic99992.html" TargetMode="External"/><Relationship Id="rId424" Type="http://schemas.openxmlformats.org/officeDocument/2006/relationships/hyperlink" Target="https://gmatclub.com/forum/if-n-is-an-integer-greater-than-6-which-of-the-following-must-be-divi-56233.html" TargetMode="External"/><Relationship Id="rId631" Type="http://schemas.openxmlformats.org/officeDocument/2006/relationships/hyperlink" Target="https://gmatclub.com/forum/topic123303.html" TargetMode="External"/><Relationship Id="rId729" Type="http://schemas.openxmlformats.org/officeDocument/2006/relationships/hyperlink" Target="https://gmatclub.com/forum/topic61729.html" TargetMode="External"/><Relationship Id="rId270" Type="http://schemas.openxmlformats.org/officeDocument/2006/relationships/hyperlink" Target="https://gmatclub.com/forum/the-probability-that-a-family-with-6-children-has-exactly-88945.html" TargetMode="External"/><Relationship Id="rId65" Type="http://schemas.openxmlformats.org/officeDocument/2006/relationships/hyperlink" Target="https://gmatclub.com/forum/10kg-of-a-mixture-contains-30-sand-and-70-clay-in-order-t-82423.html" TargetMode="External"/><Relationship Id="rId130" Type="http://schemas.openxmlformats.org/officeDocument/2006/relationships/hyperlink" Target="https://gmatclub.com/forum/the-function-f-is-defined-by-f-x-x-10-for-215953.html" TargetMode="External"/><Relationship Id="rId368" Type="http://schemas.openxmlformats.org/officeDocument/2006/relationships/hyperlink" Target="https://gmatclub.com/forum/three-parallel-lines-are-cut-by-two-transversals-as-shown-in-the-given-377013.html" TargetMode="External"/><Relationship Id="rId575" Type="http://schemas.openxmlformats.org/officeDocument/2006/relationships/hyperlink" Target="https://gmatclub.com/forum/topic27351.html" TargetMode="External"/><Relationship Id="rId228" Type="http://schemas.openxmlformats.org/officeDocument/2006/relationships/hyperlink" Target="https://gmatclub.com/forum/last-sunday-a-certain-store-sold-copies-of-newspaper-a-for-1-00-each-101739.html" TargetMode="External"/><Relationship Id="rId435" Type="http://schemas.openxmlformats.org/officeDocument/2006/relationships/hyperlink" Target="https://gmatclub.com/forum/a-small-cubical-aquarium-has-a-depth-of-1-foot-in-the-small-65035.html" TargetMode="External"/><Relationship Id="rId642" Type="http://schemas.openxmlformats.org/officeDocument/2006/relationships/hyperlink" Target="https://gmatclub.com/forum/topic96389.html" TargetMode="External"/><Relationship Id="rId281" Type="http://schemas.openxmlformats.org/officeDocument/2006/relationships/hyperlink" Target="https://gmatclub.com/forum/if-3-x-10-which-of-the-following-must-be-true-248146.html" TargetMode="External"/><Relationship Id="rId502" Type="http://schemas.openxmlformats.org/officeDocument/2006/relationships/hyperlink" Target="https://gmatclub.com/forum/topic378792.html" TargetMode="External"/><Relationship Id="rId76" Type="http://schemas.openxmlformats.org/officeDocument/2006/relationships/hyperlink" Target="https://gmatclub.com/forum/if-a-equals-the-sum-of-the-even-integers-from-2-to-20-inclusive-and-44130.html" TargetMode="External"/><Relationship Id="rId141" Type="http://schemas.openxmlformats.org/officeDocument/2006/relationships/hyperlink" Target="https://gmatclub.com/forum/how-many-different-three-digit-multiples-of-5-can-be-54633.html" TargetMode="External"/><Relationship Id="rId379" Type="http://schemas.openxmlformats.org/officeDocument/2006/relationships/hyperlink" Target="https://gmatclub.com/forum/te-function-f-is-defined-by-f-x-2-x-3-if-f-x-31-then-the-vale-of-x-226027.html" TargetMode="External"/><Relationship Id="rId586" Type="http://schemas.openxmlformats.org/officeDocument/2006/relationships/hyperlink" Target="https://gmatclub.com/forum/topic48012.html" TargetMode="External"/><Relationship Id="rId7" Type="http://schemas.openxmlformats.org/officeDocument/2006/relationships/hyperlink" Target="https://gmatclub.com/forum/last-year-26-members-of-a-certain-club-traveled-to-england-26-members-220312.html" TargetMode="External"/><Relationship Id="rId239" Type="http://schemas.openxmlformats.org/officeDocument/2006/relationships/hyperlink" Target="https://gmatclub.com/forum/health-insurance-plan-a-requires-the-insured-to-pay-1000-or-106447.html" TargetMode="External"/><Relationship Id="rId446" Type="http://schemas.openxmlformats.org/officeDocument/2006/relationships/hyperlink" Target="https://gmatclub.com/forum/a-circular-lawn-with-a-radius-of-5-meters-is-surrounded-by-a-circular-154737.html" TargetMode="External"/><Relationship Id="rId653" Type="http://schemas.openxmlformats.org/officeDocument/2006/relationships/hyperlink" Target="https://gmatclub.com/forum/topic20332.html" TargetMode="External"/><Relationship Id="rId292" Type="http://schemas.openxmlformats.org/officeDocument/2006/relationships/hyperlink" Target="https://gmatclub.com/forum/which-of-the-following-fractions-has-the-greatest-value-160537.html" TargetMode="External"/><Relationship Id="rId306" Type="http://schemas.openxmlformats.org/officeDocument/2006/relationships/hyperlink" Target="https://gmatclub.com/forum/if-d-1-2-3-5-7-is-expressed-as-a-terminating-decimal-how-many-nonze-144440.html" TargetMode="External"/><Relationship Id="rId87" Type="http://schemas.openxmlformats.org/officeDocument/2006/relationships/hyperlink" Target="https://gmatclub.com/forum/which-of-the-following-lists-the-number-of-points-at-which-a-92274.html" TargetMode="External"/><Relationship Id="rId513" Type="http://schemas.openxmlformats.org/officeDocument/2006/relationships/hyperlink" Target="https://gmatclub.com/forum/topic95775.html" TargetMode="External"/><Relationship Id="rId597" Type="http://schemas.openxmlformats.org/officeDocument/2006/relationships/hyperlink" Target="https://gmatclub.com/forum/topic127225.html" TargetMode="External"/><Relationship Id="rId720" Type="http://schemas.openxmlformats.org/officeDocument/2006/relationships/hyperlink" Target="https://gmatclub.com/forum/topic56052.html" TargetMode="External"/><Relationship Id="rId152" Type="http://schemas.openxmlformats.org/officeDocument/2006/relationships/hyperlink" Target="https://gmatclub.com/forum/the-least-common-multiple-of-two-numbers-is-1820-and-their-highest-com-366056.html" TargetMode="External"/><Relationship Id="rId457" Type="http://schemas.openxmlformats.org/officeDocument/2006/relationships/hyperlink" Target="https://gmatclub.com/forum/5-blue-marbles-3-red-marbles-and-4-purple-marbles-are-placed-in-a-bag-36830.html" TargetMode="External"/><Relationship Id="rId664" Type="http://schemas.openxmlformats.org/officeDocument/2006/relationships/hyperlink" Target="https://gmatclub.com/forum/topic59131.html" TargetMode="External"/><Relationship Id="rId14" Type="http://schemas.openxmlformats.org/officeDocument/2006/relationships/hyperlink" Target="https://gmatclub.com/forum/crystal-made-a-budget-for-her-vacation-if-she-traveled-by-plane-airf-372157.html" TargetMode="External"/><Relationship Id="rId317" Type="http://schemas.openxmlformats.org/officeDocument/2006/relationships/hyperlink" Target="https://gmatclub.com/forum/what-is-the-minimum-value-of-the-function-y-x-2-4x-126302.html" TargetMode="External"/><Relationship Id="rId524" Type="http://schemas.openxmlformats.org/officeDocument/2006/relationships/hyperlink" Target="https://gmatclub.com/forum/topic118584.html" TargetMode="External"/><Relationship Id="rId731" Type="http://schemas.openxmlformats.org/officeDocument/2006/relationships/hyperlink" Target="https://gmatclub.com/forum/topic15505.html" TargetMode="External"/><Relationship Id="rId98" Type="http://schemas.openxmlformats.org/officeDocument/2006/relationships/hyperlink" Target="https://gmatclub.com/forum/a-tourist-purchased-a-total-of-1-500-worth-of-traveler-s-111369.html" TargetMode="External"/><Relationship Id="rId163" Type="http://schemas.openxmlformats.org/officeDocument/2006/relationships/hyperlink" Target="https://gmatclub.com/forum/a-right-circular-cylinder-having-the-radius-of-its-base-as-2-centimete-373391.html" TargetMode="External"/><Relationship Id="rId370" Type="http://schemas.openxmlformats.org/officeDocument/2006/relationships/hyperlink" Target="https://gmatclub.com/forum/a-triangle-non-degenerate-has-two-sides-of-lengths-5-and-2-what-val-376473.html" TargetMode="External"/><Relationship Id="rId230" Type="http://schemas.openxmlformats.org/officeDocument/2006/relationships/hyperlink" Target="https://gmatclub.com/forum/if-x-y-2-z-4-which-of-the-following-statements-could-be-100465.html" TargetMode="External"/><Relationship Id="rId468" Type="http://schemas.openxmlformats.org/officeDocument/2006/relationships/hyperlink" Target="https://gmatclub.com/forum/in-country-c-the-unemployment-rate-among-construction-worke-143984.html" TargetMode="External"/><Relationship Id="rId675" Type="http://schemas.openxmlformats.org/officeDocument/2006/relationships/hyperlink" Target="https://gmatclub.com/forum/topic134573.html" TargetMode="External"/><Relationship Id="rId25" Type="http://schemas.openxmlformats.org/officeDocument/2006/relationships/hyperlink" Target="https://gmatclub.com/forum/of-a-group-of-people-10-play-piano-11-play-guitar-14-play-violin-86070.html" TargetMode="External"/><Relationship Id="rId328" Type="http://schemas.openxmlformats.org/officeDocument/2006/relationships/hyperlink" Target="https://gmatclub.com/forum/in-the-figure-above-triangle-abc-is-equilateral-and-point-p-is-143496.html" TargetMode="External"/><Relationship Id="rId535" Type="http://schemas.openxmlformats.org/officeDocument/2006/relationships/hyperlink" Target="https://gmatclub.com/forum/topic83367.html" TargetMode="External"/><Relationship Id="rId742" Type="http://schemas.openxmlformats.org/officeDocument/2006/relationships/drawing" Target="../drawings/drawing2.xml"/><Relationship Id="rId174" Type="http://schemas.openxmlformats.org/officeDocument/2006/relationships/hyperlink" Target="https://gmatclub.com/forum/if-x-0-what-is-the-least-possible-value-of-2-5x-x-373303.html" TargetMode="External"/><Relationship Id="rId381" Type="http://schemas.openxmlformats.org/officeDocument/2006/relationships/hyperlink" Target="https://gmatclub.com/forum/in-may-mrs-lee-s-earnings-were-60-percent-of-the-lee-family-94987.html" TargetMode="External"/><Relationship Id="rId602" Type="http://schemas.openxmlformats.org/officeDocument/2006/relationships/hyperlink" Target="https://gmatclub.com/forum/topic166641.html" TargetMode="External"/><Relationship Id="rId241" Type="http://schemas.openxmlformats.org/officeDocument/2006/relationships/hyperlink" Target="https://gmatclub.com/forum/if-you-divide-7-131-by-5-which-remainder-do-you-get-83350.html" TargetMode="External"/><Relationship Id="rId479" Type="http://schemas.openxmlformats.org/officeDocument/2006/relationships/hyperlink" Target="https://gmatclub.com/forum/topic42105.html" TargetMode="External"/><Relationship Id="rId686" Type="http://schemas.openxmlformats.org/officeDocument/2006/relationships/hyperlink" Target="https://gmatclub.com/forum/topic66692.html" TargetMode="External"/><Relationship Id="rId36" Type="http://schemas.openxmlformats.org/officeDocument/2006/relationships/hyperlink" Target="https://gmatclub.com/forum/by-weight-liquid-x-makes-up-0-8-percent-of-solution-a-and-1-8-percent-198057.html" TargetMode="External"/><Relationship Id="rId339" Type="http://schemas.openxmlformats.org/officeDocument/2006/relationships/hyperlink" Target="http://gmatclub.com/forum/how-many-3-digit-integers-can-be-chosen-such-that-none-of-126616.html" TargetMode="External"/><Relationship Id="rId546" Type="http://schemas.openxmlformats.org/officeDocument/2006/relationships/hyperlink" Target="https://gmatclub.com/forum/topic88125.html" TargetMode="External"/><Relationship Id="rId101" Type="http://schemas.openxmlformats.org/officeDocument/2006/relationships/hyperlink" Target="https://gmatclub.com/forum/in-a-group-of-80-students-each-person-is-either-a-freshman-a-basebal-371657.html" TargetMode="External"/><Relationship Id="rId185" Type="http://schemas.openxmlformats.org/officeDocument/2006/relationships/hyperlink" Target="https://gmatclub.com/forum/if-0-y-1-then-which-of-the-following-inequalities-must-be-true-372308.html" TargetMode="External"/><Relationship Id="rId406" Type="http://schemas.openxmlformats.org/officeDocument/2006/relationships/hyperlink" Target="https://gmatclub.com/forum/what-is-the-ratio-of-the-average-arithmetic-mean-height-of-11315.html" TargetMode="External"/><Relationship Id="rId392" Type="http://schemas.openxmlformats.org/officeDocument/2006/relationships/hyperlink" Target="https://gmatclub.com/forum/the-equation-m-6-36-p-7-21-relates-two-temperature-37018.html" TargetMode="External"/><Relationship Id="rId613" Type="http://schemas.openxmlformats.org/officeDocument/2006/relationships/hyperlink" Target="https://gmatclub.com/forum/topic94901.html" TargetMode="External"/><Relationship Id="rId697" Type="http://schemas.openxmlformats.org/officeDocument/2006/relationships/hyperlink" Target="https://gmatclub.com/forum/topic106511.html" TargetMode="External"/><Relationship Id="rId252" Type="http://schemas.openxmlformats.org/officeDocument/2006/relationships/hyperlink" Target="https://gmatclub.com/forum/on-a-certain-day-orangeade-was-made-by-mixing-a-certain-140244.html" TargetMode="External"/><Relationship Id="rId47" Type="http://schemas.openxmlformats.org/officeDocument/2006/relationships/hyperlink" Target="https://gmatclub.com/forum/how-many-4-digit-numbers-can-be-formed-from-the-digits-370043.html" TargetMode="External"/><Relationship Id="rId112" Type="http://schemas.openxmlformats.org/officeDocument/2006/relationships/hyperlink" Target="https://gmatclub.com/forum/in-an-exam-90-passed-history-and-85-passed-english-if-no-371088.html" TargetMode="External"/><Relationship Id="rId557" Type="http://schemas.openxmlformats.org/officeDocument/2006/relationships/hyperlink" Target="https://gmatclub.com/forum/topic105384.html" TargetMode="External"/><Relationship Id="rId196" Type="http://schemas.openxmlformats.org/officeDocument/2006/relationships/hyperlink" Target="https://gmatclub.com/forum/what-is-the-minimum-value-of-z-for-which-z-2-z-3-4-0-is-not-true-372212.html" TargetMode="External"/><Relationship Id="rId417" Type="http://schemas.openxmlformats.org/officeDocument/2006/relationships/hyperlink" Target="https://gmatclub.com/forum/the-sequence-a1-a2-a-n-is-such-that-an-2an-1-x-46630.html" TargetMode="External"/><Relationship Id="rId624" Type="http://schemas.openxmlformats.org/officeDocument/2006/relationships/hyperlink" Target="https://gmatclub.com/forum/topic31236.html" TargetMode="External"/><Relationship Id="rId263" Type="http://schemas.openxmlformats.org/officeDocument/2006/relationships/hyperlink" Target="https://gmatclub.com/forum/for-what-values-of-k-will-the-pair-of-equations-3x-4y-12-and-kx-44491.html" TargetMode="External"/><Relationship Id="rId470" Type="http://schemas.openxmlformats.org/officeDocument/2006/relationships/hyperlink" Target="https://gmatclub.com/forum/topic30242.html" TargetMode="External"/><Relationship Id="rId58" Type="http://schemas.openxmlformats.org/officeDocument/2006/relationships/hyperlink" Target="https://gmatclub.com/forum/on-a-certain-transatlantic-crossing-20-percent-of-a-ship-s-passengers-168577.html" TargetMode="External"/><Relationship Id="rId123" Type="http://schemas.openxmlformats.org/officeDocument/2006/relationships/hyperlink" Target="https://gmatclub.com/forum/if-x-and-k-are-integers-and-12-x-4-2x-1-2-k-3-2-what-168631.html" TargetMode="External"/><Relationship Id="rId330" Type="http://schemas.openxmlformats.org/officeDocument/2006/relationships/hyperlink" Target="https://gmatclub.com/forum/in-how-many-different-ways-can-the-letters-a-a-b-91460.html" TargetMode="External"/><Relationship Id="rId568" Type="http://schemas.openxmlformats.org/officeDocument/2006/relationships/hyperlink" Target="https://gmatclub.com/forum/topic91154.html" TargetMode="External"/><Relationship Id="rId428" Type="http://schemas.openxmlformats.org/officeDocument/2006/relationships/hyperlink" Target="https://gmatclub.com/forum/the-ratio-by-volume-of-soap-to-alcohol-to-water-in-a-68933.html" TargetMode="External"/><Relationship Id="rId635" Type="http://schemas.openxmlformats.org/officeDocument/2006/relationships/hyperlink" Target="https://gmatclub.com/forum/topic128707.html" TargetMode="External"/><Relationship Id="rId274" Type="http://schemas.openxmlformats.org/officeDocument/2006/relationships/hyperlink" Target="https://gmatclub.com/forum/pumps-a-b-and-c-operate-at-their-respective-constant-rates-pumps-a-91124.html" TargetMode="External"/><Relationship Id="rId481" Type="http://schemas.openxmlformats.org/officeDocument/2006/relationships/hyperlink" Target="https://gmatclub.com/forum/topic72969.html" TargetMode="External"/><Relationship Id="rId702" Type="http://schemas.openxmlformats.org/officeDocument/2006/relationships/hyperlink" Target="https://gmatclub.com/forum/topic92243.html" TargetMode="External"/><Relationship Id="rId69" Type="http://schemas.openxmlformats.org/officeDocument/2006/relationships/hyperlink" Target="https://gmatclub.com/forum/if-p-q-1-and-p-and-q-are-positive-integers-which-of-the-144262.html" TargetMode="External"/><Relationship Id="rId134" Type="http://schemas.openxmlformats.org/officeDocument/2006/relationships/hyperlink" Target="https://gmatclub.com/forum/14-358051.html" TargetMode="External"/><Relationship Id="rId579" Type="http://schemas.openxmlformats.org/officeDocument/2006/relationships/hyperlink" Target="https://gmatclub.com/forum/topic95775.html" TargetMode="External"/><Relationship Id="rId341" Type="http://schemas.openxmlformats.org/officeDocument/2006/relationships/hyperlink" Target="http://gmatclub.com/forum/how-many-positive-integers-of-four-different-digits-each-100898.html" TargetMode="External"/><Relationship Id="rId439" Type="http://schemas.openxmlformats.org/officeDocument/2006/relationships/hyperlink" Target="https://gmatclub.com/forum/in-the-figure-above-points-p-and-q-lie-on-the-circle-with-85154.html" TargetMode="External"/><Relationship Id="rId646" Type="http://schemas.openxmlformats.org/officeDocument/2006/relationships/hyperlink" Target="https://gmatclub.com/forum/topic82702.html" TargetMode="External"/><Relationship Id="rId201" Type="http://schemas.openxmlformats.org/officeDocument/2006/relationships/hyperlink" Target="https://gmatclub.com/forum/on-a-number-line-a-b-c-d-the-distance-from-a-to-b-is-1-4-of-the-372731.html" TargetMode="External"/><Relationship Id="rId285" Type="http://schemas.openxmlformats.org/officeDocument/2006/relationships/hyperlink" Target="https://gmatclub.com/forum/if-xy-yz-zx-1-2-3-then-x-yz-y-zx-101968.html" TargetMode="External"/><Relationship Id="rId506" Type="http://schemas.openxmlformats.org/officeDocument/2006/relationships/hyperlink" Target="https://gmatclub.com/forum/topic78429.html" TargetMode="External"/><Relationship Id="rId492" Type="http://schemas.openxmlformats.org/officeDocument/2006/relationships/hyperlink" Target="https://gmatclub.com/forum/topic28790.html" TargetMode="External"/><Relationship Id="rId713" Type="http://schemas.openxmlformats.org/officeDocument/2006/relationships/hyperlink" Target="https://gmatclub.com/forum/topic45899.html" TargetMode="External"/><Relationship Id="rId145" Type="http://schemas.openxmlformats.org/officeDocument/2006/relationships/hyperlink" Target="https://gmatclub.com/forum/the-6-seats-across-the-front-row-of-an-aeroplane-are-labeled-a-to-f-373318.html" TargetMode="External"/><Relationship Id="rId352" Type="http://schemas.openxmlformats.org/officeDocument/2006/relationships/hyperlink" Target="https://gmatclub.com/forum/if-the-sides-of-a-square-are-doubled-in-length-the-area-of-the-origin-189374.html" TargetMode="External"/><Relationship Id="rId212" Type="http://schemas.openxmlformats.org/officeDocument/2006/relationships/hyperlink" Target="https://gmatclub.com/forum/adam-and-brianna-plan-to-install-a-new-tile-floor-in-a-classroom-adam-186295.html" TargetMode="External"/><Relationship Id="rId657" Type="http://schemas.openxmlformats.org/officeDocument/2006/relationships/hyperlink" Target="https://gmatclub.com/forum/topic129974.html" TargetMode="External"/><Relationship Id="rId296" Type="http://schemas.openxmlformats.org/officeDocument/2006/relationships/hyperlink" Target="https://gmatclub.com/forum/if-2p-q-1-and-p-4-3q-which-of-the-following-must-be-true-372948.html" TargetMode="External"/><Relationship Id="rId517" Type="http://schemas.openxmlformats.org/officeDocument/2006/relationships/hyperlink" Target="https://gmatclub.com/forum/topic135826.html" TargetMode="External"/><Relationship Id="rId724" Type="http://schemas.openxmlformats.org/officeDocument/2006/relationships/hyperlink" Target="https://gmatclub.com/forum/topic119623.html" TargetMode="External"/><Relationship Id="rId60" Type="http://schemas.openxmlformats.org/officeDocument/2006/relationships/hyperlink" Target="https://gmatclub.com/forum/in-a-nationwide-poll-n-people-were-interviewed-if-1-4-of-3158.html" TargetMode="External"/><Relationship Id="rId156" Type="http://schemas.openxmlformats.org/officeDocument/2006/relationships/hyperlink" Target="https://gmatclub.com/forum/what-is-the-area-of-the-quadrilateral-in-the-coordinate-system-shown-367723.html" TargetMode="External"/><Relationship Id="rId363" Type="http://schemas.openxmlformats.org/officeDocument/2006/relationships/hyperlink" Target="https://gmatclub.com/forum/for-any-2-positive-integers-a-and-b-where-a-b-25-and-a-b-which-376508.html" TargetMode="External"/><Relationship Id="rId570" Type="http://schemas.openxmlformats.org/officeDocument/2006/relationships/hyperlink" Target="https://gmatclub.com/forum/topic101331.html" TargetMode="External"/><Relationship Id="rId223" Type="http://schemas.openxmlformats.org/officeDocument/2006/relationships/hyperlink" Target="https://gmatclub.com/forum/if-an-integer-n-is-to-be-selected-at-random-from-1-to-100-inclusive-222078.html" TargetMode="External"/><Relationship Id="rId430" Type="http://schemas.openxmlformats.org/officeDocument/2006/relationships/hyperlink" Target="https://gmatclub.com/forum/right-triangle-pqr-is-to-be-constructed-in-the-xy-plane-so-71597.html" TargetMode="External"/><Relationship Id="rId668" Type="http://schemas.openxmlformats.org/officeDocument/2006/relationships/hyperlink" Target="https://gmatclub.com/forum/topic106500.html" TargetMode="External"/><Relationship Id="rId18" Type="http://schemas.openxmlformats.org/officeDocument/2006/relationships/hyperlink" Target="https://gmatclub.com/forum/the-speed-of-a-train-pulling-out-of-a-station-is-given-by-the-equation-367748.html" TargetMode="External"/><Relationship Id="rId528" Type="http://schemas.openxmlformats.org/officeDocument/2006/relationships/hyperlink" Target="https://gmatclub.com/forum/topic32773.html" TargetMode="External"/><Relationship Id="rId735" Type="http://schemas.openxmlformats.org/officeDocument/2006/relationships/hyperlink" Target="https://gmatclub.com/forum/topic55740.html" TargetMode="External"/><Relationship Id="rId167" Type="http://schemas.openxmlformats.org/officeDocument/2006/relationships/hyperlink" Target="https://gmatclub.com/forum/what-is-the-units-digit-of-the-solution-to-217680.html" TargetMode="External"/><Relationship Id="rId374" Type="http://schemas.openxmlformats.org/officeDocument/2006/relationships/hyperlink" Target="https://gmatclub.com/forum/what-is-the-area-of-the-triangle-abc-in-sq-units-if-length-of-the-sid-376415.html" TargetMode="External"/><Relationship Id="rId581" Type="http://schemas.openxmlformats.org/officeDocument/2006/relationships/hyperlink" Target="https://gmatclub.com/forum/topic372949.html" TargetMode="External"/><Relationship Id="rId71" Type="http://schemas.openxmlformats.org/officeDocument/2006/relationships/hyperlink" Target="https://gmatclub.com/forum/what-is-the-largest-power-of-3-contained-in-103525.html" TargetMode="External"/><Relationship Id="rId234" Type="http://schemas.openxmlformats.org/officeDocument/2006/relationships/hyperlink" Target="https://gmatclub.com/forum/if-x-is-a-positive-integer-then-which-of-the-following-is-always-true-374569.html" TargetMode="External"/><Relationship Id="rId679" Type="http://schemas.openxmlformats.org/officeDocument/2006/relationships/hyperlink" Target="https://gmatclub.com/forum/topic104514.html" TargetMode="External"/><Relationship Id="rId2" Type="http://schemas.openxmlformats.org/officeDocument/2006/relationships/hyperlink" Target="https://gmatclub.com/forum/mimi-spent-21-60-on-9-boxes-of-cereal-a-and-25-20-on-6-boxes-of-cere-372121.html" TargetMode="External"/><Relationship Id="rId29" Type="http://schemas.openxmlformats.org/officeDocument/2006/relationships/hyperlink" Target="https://gmatclub.com/forum/in-a-state-bar-exam-with-two-sections-35-of-candidates-failed-one-239449.html" TargetMode="External"/><Relationship Id="rId441" Type="http://schemas.openxmlformats.org/officeDocument/2006/relationships/hyperlink" Target="https://gmatclub.com/forum/if-the-perimeter-of-square-region-s-and-the-perimeter-of-rec-127004.html" TargetMode="External"/><Relationship Id="rId539" Type="http://schemas.openxmlformats.org/officeDocument/2006/relationships/hyperlink" Target="https://gmatclub.com/forum/topic9931.html" TargetMode="External"/><Relationship Id="rId178" Type="http://schemas.openxmlformats.org/officeDocument/2006/relationships/hyperlink" Target="https://gmatclub.com/forum/nine-positive-integers-are-contained-in-set-n-the-median-of-set-n-is-372928.html" TargetMode="External"/><Relationship Id="rId301" Type="http://schemas.openxmlformats.org/officeDocument/2006/relationships/hyperlink" Target="https://gmatclub.com/forum/in-a-marketing-survey-60-people-were-asked-to-rank-three-flavors-of-i-217065.html" TargetMode="External"/><Relationship Id="rId82" Type="http://schemas.openxmlformats.org/officeDocument/2006/relationships/hyperlink" Target="https://gmatclub.com/forum/the-number-of-identical-books-bought-by-david-is-one-more-than-the-pri-341587.html" TargetMode="External"/><Relationship Id="rId385" Type="http://schemas.openxmlformats.org/officeDocument/2006/relationships/hyperlink" Target="https://gmatclub.com/forum/a-laboratory-is-testing-a-new-steroid-on-mice-226120.html" TargetMode="External"/><Relationship Id="rId592" Type="http://schemas.openxmlformats.org/officeDocument/2006/relationships/hyperlink" Target="https://gmatclub.com/forum/topic125694.html" TargetMode="External"/><Relationship Id="rId606" Type="http://schemas.openxmlformats.org/officeDocument/2006/relationships/hyperlink" Target="https://gmatclub.com/forum/topic10443.html" TargetMode="External"/><Relationship Id="rId245" Type="http://schemas.openxmlformats.org/officeDocument/2006/relationships/hyperlink" Target="https://gmatclub.com/forum/for-how-many-integer-values-of-x-is-x-3-x-1-x-231928.html" TargetMode="External"/><Relationship Id="rId452" Type="http://schemas.openxmlformats.org/officeDocument/2006/relationships/hyperlink" Target="https://gmatclub.com/forum/if-m-9-25-w-15-32-and-m-w-c-1-which-of-the-35732.html" TargetMode="External"/><Relationship Id="rId105" Type="http://schemas.openxmlformats.org/officeDocument/2006/relationships/hyperlink" Target="https://gmatclub.com/forum/in-a-class-of-60-students-23-play-hockey-15-play-basketball-and-20-p-334530.html" TargetMode="External"/><Relationship Id="rId312" Type="http://schemas.openxmlformats.org/officeDocument/2006/relationships/hyperlink" Target="https://gmatclub.com/forum/a-4-letter-code-word-consists-of-letters-a-b-and-c-if-the-59065.html" TargetMode="External"/><Relationship Id="rId93" Type="http://schemas.openxmlformats.org/officeDocument/2006/relationships/hyperlink" Target="https://gmatclub.com/forum/for-a-positive-integer-n-if-5-n-is-a-factor-of-20-but-5-n-1-is-no-227957.html" TargetMode="External"/><Relationship Id="rId189" Type="http://schemas.openxmlformats.org/officeDocument/2006/relationships/hyperlink" Target="https://gmatclub.com/forum/edward-invested-five-ninths-of-his-money-at-an-annual-rate-of-2r-comp-372905.html" TargetMode="External"/><Relationship Id="rId396" Type="http://schemas.openxmlformats.org/officeDocument/2006/relationships/hyperlink" Target="https://gmatclub.com/forum/carrie-has-25-less-than-fifteen-times-the-amount-of-money-that-bill-h-375741.html" TargetMode="External"/><Relationship Id="rId617" Type="http://schemas.openxmlformats.org/officeDocument/2006/relationships/hyperlink" Target="https://gmatclub.com/forum/topic106010.html" TargetMode="External"/><Relationship Id="rId256" Type="http://schemas.openxmlformats.org/officeDocument/2006/relationships/hyperlink" Target="https://gmatclub.com/forum/if-k-is-a-common-multiple-of-75-98-and-140-which-of-the-161647.html" TargetMode="External"/><Relationship Id="rId463" Type="http://schemas.openxmlformats.org/officeDocument/2006/relationships/hyperlink" Target="https://gmatclub.com/forum/which-of-the-following-could-be-the-least-common-multiple-of-two-disti-327950.html" TargetMode="External"/><Relationship Id="rId670" Type="http://schemas.openxmlformats.org/officeDocument/2006/relationships/hyperlink" Target="https://gmatclub.com/forum/topic86070.html" TargetMode="External"/><Relationship Id="rId116" Type="http://schemas.openxmlformats.org/officeDocument/2006/relationships/hyperlink" Target="https://gmatclub.com/forum/if-m-1-1-3-then-m-2-is-equal-to-144451.html" TargetMode="External"/><Relationship Id="rId158" Type="http://schemas.openxmlformats.org/officeDocument/2006/relationships/hyperlink" Target="https://gmatclub.com/forum/in-the-xy-plane-the-graphs-of-x-3-and-y-6-intersect-at-point-p-369379.html" TargetMode="External"/><Relationship Id="rId323" Type="http://schemas.openxmlformats.org/officeDocument/2006/relationships/hyperlink" Target="https://gmatclub.com/forum/if-3-x-100-for-how-many-values-of-x-is-x-3-the-square-144069.html" TargetMode="External"/><Relationship Id="rId530" Type="http://schemas.openxmlformats.org/officeDocument/2006/relationships/hyperlink" Target="https://gmatclub.com/forum/topic41517.html" TargetMode="External"/><Relationship Id="rId726" Type="http://schemas.openxmlformats.org/officeDocument/2006/relationships/hyperlink" Target="https://gmatclub.com/forum/topic99549.html" TargetMode="External"/><Relationship Id="rId20" Type="http://schemas.openxmlformats.org/officeDocument/2006/relationships/hyperlink" Target="https://gmatclub.com/forum/a-stockbroker-worked-10-hours-a-day-on-monday-wednesday-and-friday-364026.html" TargetMode="External"/><Relationship Id="rId62" Type="http://schemas.openxmlformats.org/officeDocument/2006/relationships/hyperlink" Target="https://gmatclub.com/forum/jackie-has-two-solutions-that-are-2-percent-sulfuric-acid-204112.html" TargetMode="External"/><Relationship Id="rId365" Type="http://schemas.openxmlformats.org/officeDocument/2006/relationships/hyperlink" Target="https://gmatclub.com/forum/a-rectangular-floor-of-dimensions-60m-40m-is-to-be-covered-with-two-ty-374610.html" TargetMode="External"/><Relationship Id="rId572" Type="http://schemas.openxmlformats.org/officeDocument/2006/relationships/hyperlink" Target="https://gmatclub.com/forum/topic54412.html" TargetMode="External"/><Relationship Id="rId628" Type="http://schemas.openxmlformats.org/officeDocument/2006/relationships/hyperlink" Target="https://gmatclub.com/forum/topic85276.html" TargetMode="External"/><Relationship Id="rId225" Type="http://schemas.openxmlformats.org/officeDocument/2006/relationships/hyperlink" Target="https://gmatclub.com/forum/what-is-the-lowest-positive-integer-that-is-divisible-by-each-of-the-138733.html" TargetMode="External"/><Relationship Id="rId267" Type="http://schemas.openxmlformats.org/officeDocument/2006/relationships/hyperlink" Target="https://gmatclub.com/forum/a-number-when-divided-by-36-leaves-a-reminder-of-23-which-o-123719.html" TargetMode="External"/><Relationship Id="rId432" Type="http://schemas.openxmlformats.org/officeDocument/2006/relationships/hyperlink" Target="https://gmatclub.com/forum/a-rectangular-floor-is-covered-by-a-rug-except-fo-a-strip-p-meters-alo-83633.html" TargetMode="External"/><Relationship Id="rId474" Type="http://schemas.openxmlformats.org/officeDocument/2006/relationships/hyperlink" Target="https://gmatclub.com/forum/topic3120.html" TargetMode="External"/><Relationship Id="rId127" Type="http://schemas.openxmlformats.org/officeDocument/2006/relationships/hyperlink" Target="https://gmatclub.com/forum/if-2-x-5-and-4-y-20-what-is-the-266946.html" TargetMode="External"/><Relationship Id="rId681" Type="http://schemas.openxmlformats.org/officeDocument/2006/relationships/hyperlink" Target="https://gmatclub.com/forum/topic94581.html" TargetMode="External"/><Relationship Id="rId737" Type="http://schemas.openxmlformats.org/officeDocument/2006/relationships/hyperlink" Target="https://gmatclub.com/forum/topic102356.html" TargetMode="External"/><Relationship Id="rId31" Type="http://schemas.openxmlformats.org/officeDocument/2006/relationships/hyperlink" Target="https://gmatclub.com/forum/in-a-class-of-50-students-20-play-hockey-15-play-cricket-and-11-play-131736.html" TargetMode="External"/><Relationship Id="rId73" Type="http://schemas.openxmlformats.org/officeDocument/2006/relationships/hyperlink" Target="https://gmatclub.com/forum/the-decimal-d-is-formed-by-writing-in-succession-all-the-pos-160400.html" TargetMode="External"/><Relationship Id="rId169" Type="http://schemas.openxmlformats.org/officeDocument/2006/relationships/hyperlink" Target="https://gmatclub.com/forum/john-has-13-ten-dollar-bills-11-five-dollar-bills-and-17-one-dollar-308033.html" TargetMode="External"/><Relationship Id="rId334" Type="http://schemas.openxmlformats.org/officeDocument/2006/relationships/hyperlink" Target="https://gmatclub.com/forum/in-a-question-paper-there-are-4-multiple-choice-questions-140925.html" TargetMode="External"/><Relationship Id="rId376" Type="http://schemas.openxmlformats.org/officeDocument/2006/relationships/hyperlink" Target="https://gmatclub.com/forum/in-multiplying-two-positive-integers-a-and-b-ron-reversed-the-digits-376578.html" TargetMode="External"/><Relationship Id="rId541" Type="http://schemas.openxmlformats.org/officeDocument/2006/relationships/hyperlink" Target="https://gmatclub.com/forum/topic42605.html" TargetMode="External"/><Relationship Id="rId583" Type="http://schemas.openxmlformats.org/officeDocument/2006/relationships/hyperlink" Target="https://gmatclub.com/forum/topic372770.html" TargetMode="External"/><Relationship Id="rId639" Type="http://schemas.openxmlformats.org/officeDocument/2006/relationships/hyperlink" Target="https://gmatclub.com/forum/topic107238.html" TargetMode="External"/><Relationship Id="rId4" Type="http://schemas.openxmlformats.org/officeDocument/2006/relationships/hyperlink" Target="https://gmatclub.com/forum/three-of-the-events-at-a-track-meet-were-the-100-m-dash-the-200-m-das-372134.html" TargetMode="External"/><Relationship Id="rId180" Type="http://schemas.openxmlformats.org/officeDocument/2006/relationships/hyperlink" Target="https://gmatclub.com/forum/if-the-average-arithmetic-mean-of-the-four-numbers-m-2m-1-3m-368612.html" TargetMode="External"/><Relationship Id="rId236" Type="http://schemas.openxmlformats.org/officeDocument/2006/relationships/hyperlink" Target="https://gmatclub.com/forum/what-is-the-sum-of-odd-integers-from-35-to-85-inclusive-221343.html" TargetMode="External"/><Relationship Id="rId278" Type="http://schemas.openxmlformats.org/officeDocument/2006/relationships/hyperlink" Target="https://gmatclub.com/forum/for-how-many-integer-values-of-x-is-x-8-5-x-x-231930.html" TargetMode="External"/><Relationship Id="rId401" Type="http://schemas.openxmlformats.org/officeDocument/2006/relationships/hyperlink" Target="https://gmatclub.com/forum/in-june-1989-what-was-the-ratio-of-the-number-of-sales-50701.html" TargetMode="External"/><Relationship Id="rId443" Type="http://schemas.openxmlformats.org/officeDocument/2006/relationships/hyperlink" Target="https://gmatclub.com/forum/a-border-of-uniform-width-is-placed-around-a-rectangular-144434.html" TargetMode="External"/><Relationship Id="rId650" Type="http://schemas.openxmlformats.org/officeDocument/2006/relationships/hyperlink" Target="https://gmatclub.com/forum/topic61729.html" TargetMode="External"/><Relationship Id="rId303" Type="http://schemas.openxmlformats.org/officeDocument/2006/relationships/hyperlink" Target="https://gmatclub.com/forum/if-x-and-y-are-positive-integers-which-of-the-following-74924.html" TargetMode="External"/><Relationship Id="rId485" Type="http://schemas.openxmlformats.org/officeDocument/2006/relationships/hyperlink" Target="https://gmatclub.com/forum/topic12575.html" TargetMode="External"/><Relationship Id="rId692" Type="http://schemas.openxmlformats.org/officeDocument/2006/relationships/hyperlink" Target="https://gmatclub.com/forum/topic27342.html" TargetMode="External"/><Relationship Id="rId706" Type="http://schemas.openxmlformats.org/officeDocument/2006/relationships/hyperlink" Target="https://gmatclub.com/forum/topic103955.html" TargetMode="External"/><Relationship Id="rId42" Type="http://schemas.openxmlformats.org/officeDocument/2006/relationships/hyperlink" Target="https://gmatclub.com/forum/how-many-gallons-of-milk-that-is-2-butterfat-must-be-mixed-with-milk-343562.html" TargetMode="External"/><Relationship Id="rId84" Type="http://schemas.openxmlformats.org/officeDocument/2006/relationships/hyperlink" Target="https://gmatclub.com/forum/a-salt-water-solution-that-contains-8-salt-by-volume-is-kept-in-the-371386.html" TargetMode="External"/><Relationship Id="rId138" Type="http://schemas.openxmlformats.org/officeDocument/2006/relationships/hyperlink" Target="https://gmatclub.com/forum/which-of-the-following-is-equal-to-216590.html" TargetMode="External"/><Relationship Id="rId345" Type="http://schemas.openxmlformats.org/officeDocument/2006/relationships/hyperlink" Target="https://gmatclub.com/forum/there-is-a-straight-road-running-just-outside-a-4-km-radius-quarantine-376542.html" TargetMode="External"/><Relationship Id="rId387" Type="http://schemas.openxmlformats.org/officeDocument/2006/relationships/hyperlink" Target="https://gmatclub.com/forum/let-p-the-product-of-all-the-odd-integers-between-500-and-154251.html" TargetMode="External"/><Relationship Id="rId510" Type="http://schemas.openxmlformats.org/officeDocument/2006/relationships/hyperlink" Target="https://gmatclub.com/forum/topic9484.html" TargetMode="External"/><Relationship Id="rId552" Type="http://schemas.openxmlformats.org/officeDocument/2006/relationships/hyperlink" Target="https://gmatclub.com/forum/topic100709.html" TargetMode="External"/><Relationship Id="rId594" Type="http://schemas.openxmlformats.org/officeDocument/2006/relationships/hyperlink" Target="https://gmatclub.com/forum/topic104205.html" TargetMode="External"/><Relationship Id="rId608" Type="http://schemas.openxmlformats.org/officeDocument/2006/relationships/hyperlink" Target="https://gmatclub.com/forum/topic24418.html" TargetMode="External"/><Relationship Id="rId191" Type="http://schemas.openxmlformats.org/officeDocument/2006/relationships/hyperlink" Target="https://gmatclub.com/forum/in-the-figure-shown-pqrs-is-a-square-t-is-the-midpoint-of-side-ps-311046.html" TargetMode="External"/><Relationship Id="rId205" Type="http://schemas.openxmlformats.org/officeDocument/2006/relationships/hyperlink" Target="https://gmatclub.com/forum/there-are-12-red-balls-10-blue-balls-15-green-balls-and-9-black-ball-287614.html" TargetMode="External"/><Relationship Id="rId247" Type="http://schemas.openxmlformats.org/officeDocument/2006/relationships/hyperlink" Target="https://gmatclub.com/forum/the-average-of-5-consecutive-integers-starting-with-m-as-the-first-int-213222.html" TargetMode="External"/><Relationship Id="rId412" Type="http://schemas.openxmlformats.org/officeDocument/2006/relationships/hyperlink" Target="https://gmatclub.com/forum/an-arithmetic-sequence-is-a-sequence-in-which-each-term-59035.html" TargetMode="External"/><Relationship Id="rId107" Type="http://schemas.openxmlformats.org/officeDocument/2006/relationships/hyperlink" Target="https://gmatclub.com/forum/there-are-30-coins-in-a-bag-of-which-10-are-gold-if-25-of-the-coins-a-287563.html" TargetMode="External"/><Relationship Id="rId289" Type="http://schemas.openxmlformats.org/officeDocument/2006/relationships/hyperlink" Target="https://gmatclub.com/forum/if-a-b-c-d-e-and-f-are-integers-and-ab-cdef-0-then-what-is-195394.html" TargetMode="External"/><Relationship Id="rId454" Type="http://schemas.openxmlformats.org/officeDocument/2006/relationships/hyperlink" Target="https://gmatclub.com/forum/together-andrea-and-brian-weigh-p-pounds-brian-weighs-10-pounds-more-31946.html" TargetMode="External"/><Relationship Id="rId496" Type="http://schemas.openxmlformats.org/officeDocument/2006/relationships/hyperlink" Target="https://gmatclub.com/forum/topic53990.html" TargetMode="External"/><Relationship Id="rId661" Type="http://schemas.openxmlformats.org/officeDocument/2006/relationships/hyperlink" Target="https://gmatclub.com/forum/topic100527.html" TargetMode="External"/><Relationship Id="rId717" Type="http://schemas.openxmlformats.org/officeDocument/2006/relationships/hyperlink" Target="https://gmatclub.com/forum/topic65929.html" TargetMode="External"/><Relationship Id="rId11" Type="http://schemas.openxmlformats.org/officeDocument/2006/relationships/hyperlink" Target="https://gmatclub.com/forum/jennifer-has-60-dollars-more-than-brian-if-she-were-to-give-128899.html" TargetMode="External"/><Relationship Id="rId53" Type="http://schemas.openxmlformats.org/officeDocument/2006/relationships/hyperlink" Target="https://gmatclub.com/forum/how-many-five-digit-numbers-can-be-formed-with-the-digits-371338.html" TargetMode="External"/><Relationship Id="rId149" Type="http://schemas.openxmlformats.org/officeDocument/2006/relationships/hyperlink" Target="https://gmatclub.com/forum/15-chess-players-take-part-in-a-tournament-every-player-55939.html" TargetMode="External"/><Relationship Id="rId314" Type="http://schemas.openxmlformats.org/officeDocument/2006/relationships/hyperlink" Target="https://gmatclub.com/forum/in-the-rectangular-coordinate-system-points-4-0-and-86703.html" TargetMode="External"/><Relationship Id="rId356" Type="http://schemas.openxmlformats.org/officeDocument/2006/relationships/hyperlink" Target="https://gmatclub.com/forum/a-right-circular-cone-is-inscribed-in-a-hemisphere-so-that-the-base-of-135548.html" TargetMode="External"/><Relationship Id="rId398" Type="http://schemas.openxmlformats.org/officeDocument/2006/relationships/hyperlink" Target="https://gmatclub.com/forum/a-necklace-is-made-by-stringing-n-individual-beads-together-37754.html" TargetMode="External"/><Relationship Id="rId521" Type="http://schemas.openxmlformats.org/officeDocument/2006/relationships/hyperlink" Target="https://gmatclub.com/forum/topic105993.html" TargetMode="External"/><Relationship Id="rId563" Type="http://schemas.openxmlformats.org/officeDocument/2006/relationships/hyperlink" Target="https://gmatclub.com/forum/topic57300.html" TargetMode="External"/><Relationship Id="rId619" Type="http://schemas.openxmlformats.org/officeDocument/2006/relationships/hyperlink" Target="https://gmatclub.com/forum/topic95162.html" TargetMode="External"/><Relationship Id="rId95" Type="http://schemas.openxmlformats.org/officeDocument/2006/relationships/hyperlink" Target="https://gmatclub.com/forum/an-empty-fuel-tank-is-filled-with-brand-z-gasoline-when-the-158332.html" TargetMode="External"/><Relationship Id="rId160" Type="http://schemas.openxmlformats.org/officeDocument/2006/relationships/hyperlink" Target="https://gmatclub.com/forum/a-line-can-be-expressed-in-the-slope-intercept-form-y-mx-b-where-343810.html" TargetMode="External"/><Relationship Id="rId216" Type="http://schemas.openxmlformats.org/officeDocument/2006/relationships/hyperlink" Target="https://gmatclub.com/forum/a-number-when-divided-by-a-divisor-leaves-a-remainder-of-44257.html" TargetMode="External"/><Relationship Id="rId423" Type="http://schemas.openxmlformats.org/officeDocument/2006/relationships/hyperlink" Target="https://gmatclub.com/forum/the-figure-above-shows-the-number-of-meters-in-the-lengths-94022.html" TargetMode="External"/><Relationship Id="rId258" Type="http://schemas.openxmlformats.org/officeDocument/2006/relationships/hyperlink" Target="https://gmatclub.com/forum/what-is-the-sum-of-all-3-digit-positive-integers-that-can-be-formed-us-78143.html" TargetMode="External"/><Relationship Id="rId465" Type="http://schemas.openxmlformats.org/officeDocument/2006/relationships/hyperlink" Target="https://gmatclub.com/forum/if-x-3-1-which-of-the-following-must-be-true-41133.html" TargetMode="External"/><Relationship Id="rId630" Type="http://schemas.openxmlformats.org/officeDocument/2006/relationships/hyperlink" Target="https://gmatclub.com/forum/topic104490.html" TargetMode="External"/><Relationship Id="rId672" Type="http://schemas.openxmlformats.org/officeDocument/2006/relationships/hyperlink" Target="https://gmatclub.com/forum/topic88407.html" TargetMode="External"/><Relationship Id="rId728" Type="http://schemas.openxmlformats.org/officeDocument/2006/relationships/hyperlink" Target="https://gmatclub.com/forum/topic71301.html" TargetMode="External"/><Relationship Id="rId22" Type="http://schemas.openxmlformats.org/officeDocument/2006/relationships/hyperlink" Target="https://gmatclub.com/forum/in-a-production-lot-20-of-widgets-are-blue-and-the-rest-are-black-345134.html" TargetMode="External"/><Relationship Id="rId64" Type="http://schemas.openxmlformats.org/officeDocument/2006/relationships/hyperlink" Target="https://gmatclub.com/forum/bob-just-filled-his-car-s-gas-tank-with-20-gallons-of-gasohol-a-mixtu-45790.html" TargetMode="External"/><Relationship Id="rId118" Type="http://schemas.openxmlformats.org/officeDocument/2006/relationships/hyperlink" Target="https://gmatclub.com/forum/root-80-root-139868.html" TargetMode="External"/><Relationship Id="rId325" Type="http://schemas.openxmlformats.org/officeDocument/2006/relationships/hyperlink" Target="https://gmatclub.com/forum/a-vending-machine-is-designed-to-dispense-8-ounces-of-coffee-93351.html" TargetMode="External"/><Relationship Id="rId367" Type="http://schemas.openxmlformats.org/officeDocument/2006/relationships/hyperlink" Target="https://gmatclub.com/forum/if-a-b-a-b-7-13-then-which-one-of-the-following-pairs-could-376012.html" TargetMode="External"/><Relationship Id="rId532" Type="http://schemas.openxmlformats.org/officeDocument/2006/relationships/hyperlink" Target="https://gmatclub.com/forum/topic7819.html" TargetMode="External"/><Relationship Id="rId574" Type="http://schemas.openxmlformats.org/officeDocument/2006/relationships/hyperlink" Target="https://gmatclub.com/forum/topic3940.html" TargetMode="External"/><Relationship Id="rId171" Type="http://schemas.openxmlformats.org/officeDocument/2006/relationships/hyperlink" Target="https://gmatclub.com/forum/if-there-is-an-equal-probability-of-a-child-being-born-a-boy-83644.html" TargetMode="External"/><Relationship Id="rId227" Type="http://schemas.openxmlformats.org/officeDocument/2006/relationships/hyperlink" Target="https://gmatclub.com/forum/if-x-is-positive-which-of-the-following-could-be-correct-ordering-of-71070.html" TargetMode="External"/><Relationship Id="rId269" Type="http://schemas.openxmlformats.org/officeDocument/2006/relationships/hyperlink" Target="https://gmatclub.com/forum/an-empty-pool-being-filled-with-water-at-a-constant-rate-takes-8-hours-144436.html" TargetMode="External"/><Relationship Id="rId434" Type="http://schemas.openxmlformats.org/officeDocument/2006/relationships/hyperlink" Target="https://gmatclub.com/forum/if-the-perimeter-of-square-region-s-and-the-perimeter-of-circular-regi-26871.html" TargetMode="External"/><Relationship Id="rId476" Type="http://schemas.openxmlformats.org/officeDocument/2006/relationships/hyperlink" Target="https://gmatclub.com/forum/topic15038.html" TargetMode="External"/><Relationship Id="rId641" Type="http://schemas.openxmlformats.org/officeDocument/2006/relationships/hyperlink" Target="https://gmatclub.com/forum/topic104108.html" TargetMode="External"/><Relationship Id="rId683" Type="http://schemas.openxmlformats.org/officeDocument/2006/relationships/hyperlink" Target="https://gmatclub.com/forum/topic109026.html" TargetMode="External"/><Relationship Id="rId739" Type="http://schemas.openxmlformats.org/officeDocument/2006/relationships/hyperlink" Target="https://gmatclub.com/forum/topic93463.html" TargetMode="External"/><Relationship Id="rId33" Type="http://schemas.openxmlformats.org/officeDocument/2006/relationships/hyperlink" Target="https://gmatclub.com/forum/in-calvin-s-chemistry-class-her-final-grade-290135.html" TargetMode="External"/><Relationship Id="rId129" Type="http://schemas.openxmlformats.org/officeDocument/2006/relationships/hyperlink" Target="https://gmatclub.com/forum/if-7-3-4-n-7-what-is-the-value-of-n-278386.html" TargetMode="External"/><Relationship Id="rId280" Type="http://schemas.openxmlformats.org/officeDocument/2006/relationships/hyperlink" Target="https://gmatclub.com/forum/if-a-b-5-b-c-4-and-c-d-6-then-ab-cd-ac-bd-is-373890.html" TargetMode="External"/><Relationship Id="rId336" Type="http://schemas.openxmlformats.org/officeDocument/2006/relationships/hyperlink" Target="http://gmatclub.com/forum/a-4-letter-code-word-consists-of-letters-a-b-and-c-if-the-59065.html" TargetMode="External"/><Relationship Id="rId501" Type="http://schemas.openxmlformats.org/officeDocument/2006/relationships/hyperlink" Target="https://gmatclub.com/forum/topic378856.html" TargetMode="External"/><Relationship Id="rId543" Type="http://schemas.openxmlformats.org/officeDocument/2006/relationships/hyperlink" Target="https://gmatclub.com/forum/topic36750.html" TargetMode="External"/><Relationship Id="rId75" Type="http://schemas.openxmlformats.org/officeDocument/2006/relationships/hyperlink" Target="https://gmatclub.com/forum/what-is-the-smallest-positive-integer-k-such-that-the-107109.html" TargetMode="External"/><Relationship Id="rId140" Type="http://schemas.openxmlformats.org/officeDocument/2006/relationships/hyperlink" Target="https://gmatclub.com/forum/sara-beth-jen-doug-and-felix-are-driving-to-visit-local-colleges-230949.html" TargetMode="External"/><Relationship Id="rId182" Type="http://schemas.openxmlformats.org/officeDocument/2006/relationships/hyperlink" Target="https://gmatclub.com/forum/in-the-infinite-sequence-q-each-term-qn-qn-1-r-where-n-1-qn-372920.html" TargetMode="External"/><Relationship Id="rId378" Type="http://schemas.openxmlformats.org/officeDocument/2006/relationships/hyperlink" Target="https://gmatclub.com/forum/if-a-b-a-b-7-13-then-which-one-of-the-following-pairs-could-376012.html" TargetMode="External"/><Relationship Id="rId403" Type="http://schemas.openxmlformats.org/officeDocument/2006/relationships/hyperlink" Target="https://gmatclub.com/forum/a-certain-musical-scale-has-has-13-notes-each-having-a-different-freq-3940.html" TargetMode="External"/><Relationship Id="rId585" Type="http://schemas.openxmlformats.org/officeDocument/2006/relationships/hyperlink" Target="https://gmatclub.com/forum/topic298219.html" TargetMode="External"/><Relationship Id="rId6" Type="http://schemas.openxmlformats.org/officeDocument/2006/relationships/hyperlink" Target="https://gmatclub.com/forum/each-year-for-4-years-a-farmer-increased-the-number-of-trees-in-a-135487.html" TargetMode="External"/><Relationship Id="rId238" Type="http://schemas.openxmlformats.org/officeDocument/2006/relationships/hyperlink" Target="https://gmatclub.com/forum/how-many-numbers-between-200-and-400-begin-or-end-with-149527.html" TargetMode="External"/><Relationship Id="rId445" Type="http://schemas.openxmlformats.org/officeDocument/2006/relationships/hyperlink" Target="https://gmatclub.com/forum/marty-s-pizza-shop-guarantees-that-their-pizzas-all-have-a-148428.html" TargetMode="External"/><Relationship Id="rId487" Type="http://schemas.openxmlformats.org/officeDocument/2006/relationships/hyperlink" Target="https://gmatclub.com/forum/topic33127.html" TargetMode="External"/><Relationship Id="rId610" Type="http://schemas.openxmlformats.org/officeDocument/2006/relationships/hyperlink" Target="https://gmatclub.com/forum/topic2488.html" TargetMode="External"/><Relationship Id="rId652" Type="http://schemas.openxmlformats.org/officeDocument/2006/relationships/hyperlink" Target="https://gmatclub.com/forum/topic15505.html" TargetMode="External"/><Relationship Id="rId694" Type="http://schemas.openxmlformats.org/officeDocument/2006/relationships/hyperlink" Target="https://gmatclub.com/forum/topic67319.html" TargetMode="External"/><Relationship Id="rId708" Type="http://schemas.openxmlformats.org/officeDocument/2006/relationships/hyperlink" Target="https://gmatclub.com/forum/topic90320.html" TargetMode="External"/><Relationship Id="rId291" Type="http://schemas.openxmlformats.org/officeDocument/2006/relationships/hyperlink" Target="https://gmatclub.com/forum/the-ratio-of-p-to-q-to-r-is-2-7-11-and-r-is-6-greater-than-the-sum-of-372939.html" TargetMode="External"/><Relationship Id="rId305" Type="http://schemas.openxmlformats.org/officeDocument/2006/relationships/hyperlink" Target="https://gmatclub.com/forum/the-perimeter-of-square-s-is-40-square-t-is-inscribed-in-square-s-167252.html" TargetMode="External"/><Relationship Id="rId347" Type="http://schemas.openxmlformats.org/officeDocument/2006/relationships/hyperlink" Target="https://gmatclub.com/forum/sam-is-drawing-a-polygon-after-completing-the-figure-376720.html" TargetMode="External"/><Relationship Id="rId512" Type="http://schemas.openxmlformats.org/officeDocument/2006/relationships/hyperlink" Target="https://gmatclub.com/forum/topic65505.html" TargetMode="External"/><Relationship Id="rId44" Type="http://schemas.openxmlformats.org/officeDocument/2006/relationships/hyperlink" Target="https://gmatclub.com/forum/a-diet-contains-300-grams-of-a-mixture-of-two-foods-food-x-995.html" TargetMode="External"/><Relationship Id="rId86" Type="http://schemas.openxmlformats.org/officeDocument/2006/relationships/hyperlink" Target="https://gmatclub.com/forum/a-thin-piece-of-wire-40-meters-long-is-cut-into-two-pieces-one-piece-106671.html" TargetMode="External"/><Relationship Id="rId151" Type="http://schemas.openxmlformats.org/officeDocument/2006/relationships/hyperlink" Target="https://gmatclub.com/forum/if-x-8-6-is-a-positive-integer-which-of-the-following-must-be-true-372701.html" TargetMode="External"/><Relationship Id="rId389" Type="http://schemas.openxmlformats.org/officeDocument/2006/relationships/hyperlink" Target="https://gmatclub.com/forum/if-the-number-n-of-calculators-sold-per-week-varies-with-the-price-p-165703.html" TargetMode="External"/><Relationship Id="rId554" Type="http://schemas.openxmlformats.org/officeDocument/2006/relationships/hyperlink" Target="https://gmatclub.com/forum/topic125989.html" TargetMode="External"/><Relationship Id="rId596" Type="http://schemas.openxmlformats.org/officeDocument/2006/relationships/hyperlink" Target="https://gmatclub.com/forum/topic132132.html" TargetMode="External"/><Relationship Id="rId193" Type="http://schemas.openxmlformats.org/officeDocument/2006/relationships/hyperlink" Target="https://gmatclub.com/forum/if-the-cost-price-of-20-articles-is-equal-to-the-selling-price-of-103145.html" TargetMode="External"/><Relationship Id="rId207" Type="http://schemas.openxmlformats.org/officeDocument/2006/relationships/hyperlink" Target="https://gmatclub.com/forum/a-leak-in-the-bottom-of-a-tank-can-empty-the-full-tank-in-6-hours-291810.html" TargetMode="External"/><Relationship Id="rId249" Type="http://schemas.openxmlformats.org/officeDocument/2006/relationships/hyperlink" Target="https://gmatclub.com/forum/shawana-made-a-schedule-for-reading-books-during-4-weeks-28-days-of-242853.html" TargetMode="External"/><Relationship Id="rId414" Type="http://schemas.openxmlformats.org/officeDocument/2006/relationships/hyperlink" Target="https://gmatclub.com/forum/if-s-is-the-product-of-the-integers-from-100-to-200-inclusiv-54494.html" TargetMode="External"/><Relationship Id="rId456" Type="http://schemas.openxmlformats.org/officeDocument/2006/relationships/hyperlink" Target="https://gmatclub.com/forum/if-the-productivity-of-a-brigade-grows-by-10-when-the-numbe-58110.html" TargetMode="External"/><Relationship Id="rId498" Type="http://schemas.openxmlformats.org/officeDocument/2006/relationships/hyperlink" Target="https://gmatclub.com/forum/topic21341.html" TargetMode="External"/><Relationship Id="rId621" Type="http://schemas.openxmlformats.org/officeDocument/2006/relationships/hyperlink" Target="https://gmatclub.com/forum/topic9358.html" TargetMode="External"/><Relationship Id="rId663" Type="http://schemas.openxmlformats.org/officeDocument/2006/relationships/hyperlink" Target="https://gmatclub.com/forum/topic100605.html" TargetMode="External"/><Relationship Id="rId13" Type="http://schemas.openxmlformats.org/officeDocument/2006/relationships/hyperlink" Target="https://gmatclub.com/forum/half-of-company-a-s-150-workers-live-in-glenview-while-one-sixth-live-371801.html" TargetMode="External"/><Relationship Id="rId109" Type="http://schemas.openxmlformats.org/officeDocument/2006/relationships/hyperlink" Target="https://gmatclub.com/forum/of-the-students-at-north-state-university-1-6-are-math-majors-and-339349.html" TargetMode="External"/><Relationship Id="rId260" Type="http://schemas.openxmlformats.org/officeDocument/2006/relationships/hyperlink" Target="https://gmatclub.com/forum/the-average-distance-between-the-sun-and-a-certain-planet-is-approxima-140733.html" TargetMode="External"/><Relationship Id="rId316" Type="http://schemas.openxmlformats.org/officeDocument/2006/relationships/hyperlink" Target="https://gmatclub.com/forum/a-family-consisting-of-one-mother-one-father-two-daughters-131430.html" TargetMode="External"/><Relationship Id="rId523" Type="http://schemas.openxmlformats.org/officeDocument/2006/relationships/hyperlink" Target="https://gmatclub.com/forum/topic105631.html" TargetMode="External"/><Relationship Id="rId719" Type="http://schemas.openxmlformats.org/officeDocument/2006/relationships/hyperlink" Target="https://gmatclub.com/forum/topic112162.html" TargetMode="External"/><Relationship Id="rId55" Type="http://schemas.openxmlformats.org/officeDocument/2006/relationships/hyperlink" Target="https://gmatclub.com/forum/how-many-5-digit-numbers-can-be-formed-from-the-digits-350350.html" TargetMode="External"/><Relationship Id="rId97" Type="http://schemas.openxmlformats.org/officeDocument/2006/relationships/hyperlink" Target="https://gmatclub.com/forum/after-taxes-sally-takes-home-a-salary-of-j-5000-every-month-263912.html" TargetMode="External"/><Relationship Id="rId120" Type="http://schemas.openxmlformats.org/officeDocument/2006/relationships/hyperlink" Target="https://gmatclub.com/forum/what-is-the-unit-s-digit-of-101015.html" TargetMode="External"/><Relationship Id="rId358" Type="http://schemas.openxmlformats.org/officeDocument/2006/relationships/hyperlink" Target="https://gmatclub.com/forum/how-many-integers-n-are-there-such-that-1-5n-139474.html" TargetMode="External"/><Relationship Id="rId565" Type="http://schemas.openxmlformats.org/officeDocument/2006/relationships/hyperlink" Target="https://gmatclub.com/forum/topic55369.html" TargetMode="External"/><Relationship Id="rId730" Type="http://schemas.openxmlformats.org/officeDocument/2006/relationships/hyperlink" Target="https://gmatclub.com/forum/topic92383.html" TargetMode="External"/><Relationship Id="rId162" Type="http://schemas.openxmlformats.org/officeDocument/2006/relationships/hyperlink" Target="https://gmatclub.com/forum/in-which-year-did-sales-increase-by-the-greatest-percentage-over-the-p-299776.html" TargetMode="External"/><Relationship Id="rId218" Type="http://schemas.openxmlformats.org/officeDocument/2006/relationships/hyperlink" Target="https://gmatclub.com/forum/positive-integer-n-leaves-a-remainder-of-4-after-division-by-93752.html" TargetMode="External"/><Relationship Id="rId425" Type="http://schemas.openxmlformats.org/officeDocument/2006/relationships/hyperlink" Target="https://gmatclub.com/forum/is-quadrilateral-q-a-square-56363.html" TargetMode="External"/><Relationship Id="rId467" Type="http://schemas.openxmlformats.org/officeDocument/2006/relationships/hyperlink" Target="https://gmatclub.com/forum/each-of-the-digits-7-5-8-9-and-4-is-used-only-one-to-form-160732.html" TargetMode="External"/><Relationship Id="rId632" Type="http://schemas.openxmlformats.org/officeDocument/2006/relationships/hyperlink" Target="https://gmatclub.com/forum/topic129474.html" TargetMode="External"/><Relationship Id="rId271" Type="http://schemas.openxmlformats.org/officeDocument/2006/relationships/hyperlink" Target="https://gmatclub.com/forum/if-the-lcm-of-a-and-b-is-72-and-their-hcf-is-6-what-is-the-137562.html" TargetMode="External"/><Relationship Id="rId674" Type="http://schemas.openxmlformats.org/officeDocument/2006/relationships/hyperlink" Target="https://gmatclub.com/forum/topic135543.html" TargetMode="External"/><Relationship Id="rId24" Type="http://schemas.openxmlformats.org/officeDocument/2006/relationships/hyperlink" Target="https://gmatclub.com/forum/if-caroline-drove-211-miles-between-9-30-a-m-and-12-45-p-m-of-the-336553.html" TargetMode="External"/><Relationship Id="rId66" Type="http://schemas.openxmlformats.org/officeDocument/2006/relationships/hyperlink" Target="https://gmatclub.com/forum/in-a-corporation-50-percent-of-the-male-employees-and-99823.html" TargetMode="External"/><Relationship Id="rId131" Type="http://schemas.openxmlformats.org/officeDocument/2006/relationships/hyperlink" Target="https://gmatclub.com/forum/if-m-is-an-integer-such-that-2-2m-2-9-m-then-m-168777.html" TargetMode="External"/><Relationship Id="rId327" Type="http://schemas.openxmlformats.org/officeDocument/2006/relationships/hyperlink" Target="https://gmatclub.com/forum/the-average-arithmetic-mean-of-the-5-positive-integers-107059.html" TargetMode="External"/><Relationship Id="rId369" Type="http://schemas.openxmlformats.org/officeDocument/2006/relationships/hyperlink" Target="https://gmatclub.com/forum/suppose-that-p-2-m-and-q-3-n-which-of-the-following-is-equal-to-376614.html" TargetMode="External"/><Relationship Id="rId534" Type="http://schemas.openxmlformats.org/officeDocument/2006/relationships/hyperlink" Target="https://gmatclub.com/forum/topic72179.html" TargetMode="External"/><Relationship Id="rId576" Type="http://schemas.openxmlformats.org/officeDocument/2006/relationships/hyperlink" Target="https://gmatclub.com/forum/topic13441.html" TargetMode="External"/><Relationship Id="rId741" Type="http://schemas.openxmlformats.org/officeDocument/2006/relationships/printerSettings" Target="../printerSettings/printerSettings2.bin"/><Relationship Id="rId173" Type="http://schemas.openxmlformats.org/officeDocument/2006/relationships/hyperlink" Target="https://gmatclub.com/forum/approximately-how-many-revolutions-will-be-made-by-a-car-tire-with-a-211689.html" TargetMode="External"/><Relationship Id="rId229" Type="http://schemas.openxmlformats.org/officeDocument/2006/relationships/hyperlink" Target="https://gmatclub.com/forum/for-every-integer-k-from-1-to-10-inclusive-the-kth-term-of-a-certain-88874.html" TargetMode="External"/><Relationship Id="rId380" Type="http://schemas.openxmlformats.org/officeDocument/2006/relationships/hyperlink" Target="https://gmatclub.com/forum/john-needs-to-mix-a-solution-in-the-following-ratio-1-part-144937.html" TargetMode="External"/><Relationship Id="rId436" Type="http://schemas.openxmlformats.org/officeDocument/2006/relationships/hyperlink" Target="https://gmatclub.com/forum/a-rectangular-photograph-is-surrounded-by-a-border-that-is-72686.html" TargetMode="External"/><Relationship Id="rId601" Type="http://schemas.openxmlformats.org/officeDocument/2006/relationships/hyperlink" Target="https://gmatclub.com/forum/topic119866.html" TargetMode="External"/><Relationship Id="rId643" Type="http://schemas.openxmlformats.org/officeDocument/2006/relationships/hyperlink" Target="https://gmatclub.com/forum/topic86290.html" TargetMode="External"/><Relationship Id="rId240" Type="http://schemas.openxmlformats.org/officeDocument/2006/relationships/hyperlink" Target="https://gmatclub.com/forum/the-addition-problem-above-shows-four-of-the-24-different-integers-tha-104166.html" TargetMode="External"/><Relationship Id="rId478" Type="http://schemas.openxmlformats.org/officeDocument/2006/relationships/hyperlink" Target="https://gmatclub.com/forum/topic58829.html" TargetMode="External"/><Relationship Id="rId685" Type="http://schemas.openxmlformats.org/officeDocument/2006/relationships/hyperlink" Target="https://gmatclub.com/forum/topic84131.html" TargetMode="External"/><Relationship Id="rId35" Type="http://schemas.openxmlformats.org/officeDocument/2006/relationships/hyperlink" Target="https://gmatclub.com/forum/of-the-84-parents-who-attended-a-meeting-at-a-school-35-volunteered-135191.html" TargetMode="External"/><Relationship Id="rId77" Type="http://schemas.openxmlformats.org/officeDocument/2006/relationships/hyperlink" Target="https://gmatclub.com/forum/a-builder-wants-to-build-a-building-with-the-following-two-properties-369716.html" TargetMode="External"/><Relationship Id="rId100" Type="http://schemas.openxmlformats.org/officeDocument/2006/relationships/hyperlink" Target="https://gmatclub.com/forum/a-special-documentary-show-was-attended-by-240-students-who-were-eith-372204.html" TargetMode="External"/><Relationship Id="rId282" Type="http://schemas.openxmlformats.org/officeDocument/2006/relationships/hyperlink" Target="https://gmatclub.com/forum/jack-s-cash-savings-is-40-of-his-income-and-his-expenditure-is-20-of-372622.html" TargetMode="External"/><Relationship Id="rId338" Type="http://schemas.openxmlformats.org/officeDocument/2006/relationships/hyperlink" Target="http://gmatclub.com/forum/of-the-three-digit-integers-greater-than-600-how-many-have-127390.html" TargetMode="External"/><Relationship Id="rId503" Type="http://schemas.openxmlformats.org/officeDocument/2006/relationships/hyperlink" Target="https://gmatclub.com/forum/topic378790.html" TargetMode="External"/><Relationship Id="rId545" Type="http://schemas.openxmlformats.org/officeDocument/2006/relationships/hyperlink" Target="https://gmatclub.com/forum/topic36207.html" TargetMode="External"/><Relationship Id="rId587" Type="http://schemas.openxmlformats.org/officeDocument/2006/relationships/hyperlink" Target="https://gmatclub.com/forum/topic279308.html" TargetMode="External"/><Relationship Id="rId710" Type="http://schemas.openxmlformats.org/officeDocument/2006/relationships/hyperlink" Target="https://gmatclub.com/forum/topic96082.html" TargetMode="External"/><Relationship Id="rId8" Type="http://schemas.openxmlformats.org/officeDocument/2006/relationships/hyperlink" Target="https://gmatclub.com/forum/wes-works-at-a-science-lab-that-conducts-experiments-on-bacteria-the-186310.html" TargetMode="External"/><Relationship Id="rId142" Type="http://schemas.openxmlformats.org/officeDocument/2006/relationships/hyperlink" Target="https://gmatclub.com/forum/how-many-4-digit-numbers-begin-with-an-odd-digit-and-end-with-an-even-288094.html" TargetMode="External"/><Relationship Id="rId184" Type="http://schemas.openxmlformats.org/officeDocument/2006/relationships/hyperlink" Target="https://gmatclub.com/forum/a-rectangle-is-drawn-in-a-standard-xy-coordinate-plane-if-the-sides-282504.html" TargetMode="External"/><Relationship Id="rId391" Type="http://schemas.openxmlformats.org/officeDocument/2006/relationships/hyperlink" Target="https://gmatclub.com/forum/the-price-of-a-bag-of-peanuts-is-5-50-the-price-of-3-bags-of-peanuts-372255.html" TargetMode="External"/><Relationship Id="rId405" Type="http://schemas.openxmlformats.org/officeDocument/2006/relationships/hyperlink" Target="https://gmatclub.com/forum/a-certain-list-consists-of-3-different-numbers-does-the-median-of-the-11156.html" TargetMode="External"/><Relationship Id="rId447" Type="http://schemas.openxmlformats.org/officeDocument/2006/relationships/hyperlink" Target="https://gmatclub.com/forum/the-figure-above-shows-a-circular-flower-bed-with-its-cente-144448.html" TargetMode="External"/><Relationship Id="rId612" Type="http://schemas.openxmlformats.org/officeDocument/2006/relationships/hyperlink" Target="https://gmatclub.com/forum/topic112168.html" TargetMode="External"/><Relationship Id="rId251" Type="http://schemas.openxmlformats.org/officeDocument/2006/relationships/hyperlink" Target="https://gmatclub.com/forum/at-a-certain-university-the-ratio-of-the-number-of-teaching-assistant-79240.html" TargetMode="External"/><Relationship Id="rId489" Type="http://schemas.openxmlformats.org/officeDocument/2006/relationships/hyperlink" Target="https://gmatclub.com/forum/topic59669.html" TargetMode="External"/><Relationship Id="rId654" Type="http://schemas.openxmlformats.org/officeDocument/2006/relationships/hyperlink" Target="https://gmatclub.com/forum/topic13837.html" TargetMode="External"/><Relationship Id="rId696" Type="http://schemas.openxmlformats.org/officeDocument/2006/relationships/hyperlink" Target="https://gmatclub.com/forum/topic87439.html" TargetMode="External"/><Relationship Id="rId46" Type="http://schemas.openxmlformats.org/officeDocument/2006/relationships/hyperlink" Target="https://gmatclub.com/forum/nick-is-enrolling-in-classes-for-next-quarter-he-must-choose-a-math-c-367558.html" TargetMode="External"/><Relationship Id="rId293" Type="http://schemas.openxmlformats.org/officeDocument/2006/relationships/hyperlink" Target="https://gmatclub.com/forum/sarah-receives-10z-coins-in-addition-to-what-she-already-had-she-now-272410.html" TargetMode="External"/><Relationship Id="rId307" Type="http://schemas.openxmlformats.org/officeDocument/2006/relationships/hyperlink" Target="https://gmatclub.com/forum/a-certain-fruit-stand-sold-apples-for-0-70-each-and-bananas-for-101966.html" TargetMode="External"/><Relationship Id="rId349" Type="http://schemas.openxmlformats.org/officeDocument/2006/relationships/hyperlink" Target="https://gmatclub.com/forum/if-rst-is-isosceles-rs-9-and-rt-and-st-are-integers-then-which-of-376635.html" TargetMode="External"/><Relationship Id="rId514" Type="http://schemas.openxmlformats.org/officeDocument/2006/relationships/hyperlink" Target="https://gmatclub.com/forum/topic88057.html" TargetMode="External"/><Relationship Id="rId556" Type="http://schemas.openxmlformats.org/officeDocument/2006/relationships/hyperlink" Target="https://gmatclub.com/forum/topic108426.html" TargetMode="External"/><Relationship Id="rId721" Type="http://schemas.openxmlformats.org/officeDocument/2006/relationships/hyperlink" Target="https://gmatclub.com/forum/topic88126.html" TargetMode="External"/><Relationship Id="rId88" Type="http://schemas.openxmlformats.org/officeDocument/2006/relationships/hyperlink" Target="https://gmatclub.com/forum/a-small-rectangular-park-has-a-perimeter-of-560-feet-and-a-91118.html" TargetMode="External"/><Relationship Id="rId111" Type="http://schemas.openxmlformats.org/officeDocument/2006/relationships/hyperlink" Target="https://gmatclub.com/forum/in-a-certain-kindergarten-half-of-the-children-are-allergic-to-peanut-357408.html" TargetMode="External"/><Relationship Id="rId153" Type="http://schemas.openxmlformats.org/officeDocument/2006/relationships/hyperlink" Target="https://gmatclub.com/forum/what-is-the-value-of-the-greatest-4-digit-positive-integer-divisible-366335.html" TargetMode="External"/><Relationship Id="rId195" Type="http://schemas.openxmlformats.org/officeDocument/2006/relationships/hyperlink" Target="https://gmatclub.com/forum/of-the-following-expressions-which-one-has-the-smallest-value-372167.html" TargetMode="External"/><Relationship Id="rId209" Type="http://schemas.openxmlformats.org/officeDocument/2006/relationships/hyperlink" Target="https://gmatclub.com/forum/joseph-bought-two-varieties-of-rice-costing-5-cents-per-127602.html" TargetMode="External"/><Relationship Id="rId360" Type="http://schemas.openxmlformats.org/officeDocument/2006/relationships/hyperlink" Target="https://gmatclub.com/forum/the-final-exam-of-a-particular-class-makes-up-40-of-the-105651.html" TargetMode="External"/><Relationship Id="rId416" Type="http://schemas.openxmlformats.org/officeDocument/2006/relationships/hyperlink" Target="https://gmatclub.com/forum/data-for-a-certain-biology-experiment-are-given-in-the-table-84577.html" TargetMode="External"/><Relationship Id="rId598" Type="http://schemas.openxmlformats.org/officeDocument/2006/relationships/hyperlink" Target="https://gmatclub.com/forum/topic131841.html" TargetMode="External"/><Relationship Id="rId220" Type="http://schemas.openxmlformats.org/officeDocument/2006/relationships/hyperlink" Target="https://gmatclub.com/forum/when-51-25-is-divided-by-13-the-remainder-obtained-is-130220.html" TargetMode="External"/><Relationship Id="rId458" Type="http://schemas.openxmlformats.org/officeDocument/2006/relationships/hyperlink" Target="https://gmatclub.com/forum/a-dice-is-rolled-twice-what-is-the-probability-that-the-number-in-the-377441.html" TargetMode="External"/><Relationship Id="rId623" Type="http://schemas.openxmlformats.org/officeDocument/2006/relationships/hyperlink" Target="https://gmatclub.com/forum/topic21226.html" TargetMode="External"/><Relationship Id="rId665" Type="http://schemas.openxmlformats.org/officeDocument/2006/relationships/hyperlink" Target="https://gmatclub.com/forum/topic24909.html" TargetMode="External"/><Relationship Id="rId15" Type="http://schemas.openxmlformats.org/officeDocument/2006/relationships/hyperlink" Target="https://gmatclub.com/forum/on-a-certain-day-a-delivery-driver-must-make-4-deliveries-he-departs-367543.html" TargetMode="External"/><Relationship Id="rId57" Type="http://schemas.openxmlformats.org/officeDocument/2006/relationships/hyperlink" Target="https://gmatclub.com/forum/bob-just-filled-his-car-s-gas-tank-with-20-gallons-of-gasohol-a-mixtu-45790.html" TargetMode="External"/><Relationship Id="rId262" Type="http://schemas.openxmlformats.org/officeDocument/2006/relationships/hyperlink" Target="https://gmatclub.com/forum/equal-amounts-of-water-were-poured-into-two-empty-jars-of-different-ca-98962.html" TargetMode="External"/><Relationship Id="rId318" Type="http://schemas.openxmlformats.org/officeDocument/2006/relationships/hyperlink" Target="https://gmatclub.com/forum/if-s-is-the-sum-of-the-reciprocals-of-the-consecutive-integers-from-24847.html" TargetMode="External"/><Relationship Id="rId525" Type="http://schemas.openxmlformats.org/officeDocument/2006/relationships/hyperlink" Target="https://gmatclub.com/forum/topic79379.html" TargetMode="External"/><Relationship Id="rId567" Type="http://schemas.openxmlformats.org/officeDocument/2006/relationships/hyperlink" Target="https://gmatclub.com/forum/topic59284.html" TargetMode="External"/><Relationship Id="rId732" Type="http://schemas.openxmlformats.org/officeDocument/2006/relationships/hyperlink" Target="https://gmatclub.com/forum/topic20332.html" TargetMode="External"/><Relationship Id="rId99" Type="http://schemas.openxmlformats.org/officeDocument/2006/relationships/hyperlink" Target="https://gmatclub.com/forum/the-principal-of-a-high-school-awarded-medals-of-excellence-to-45-stud-372949.html" TargetMode="External"/><Relationship Id="rId122" Type="http://schemas.openxmlformats.org/officeDocument/2006/relationships/hyperlink" Target="https://gmatclub.com/forum/165-128873.html" TargetMode="External"/><Relationship Id="rId164" Type="http://schemas.openxmlformats.org/officeDocument/2006/relationships/hyperlink" Target="https://gmatclub.com/forum/eighty-percent-of-walruses-at-a-zoo-weigh-in-excess-of-a-half-ton-and-372488.html" TargetMode="External"/><Relationship Id="rId371" Type="http://schemas.openxmlformats.org/officeDocument/2006/relationships/hyperlink" Target="https://gmatclub.com/forum/a-b-and-c-are-positive-integers-which-satisfy-the-condition-a-b-c-376979.html" TargetMode="External"/><Relationship Id="rId427" Type="http://schemas.openxmlformats.org/officeDocument/2006/relationships/hyperlink" Target="https://gmatclub.com/forum/a-rabbit-on-a-controlled-diet-is-fed-daily-300-grams-of-a-49451.html" TargetMode="External"/><Relationship Id="rId469" Type="http://schemas.openxmlformats.org/officeDocument/2006/relationships/hyperlink" Target="https://gmatclub.com/forum/topic88341.html" TargetMode="External"/><Relationship Id="rId634" Type="http://schemas.openxmlformats.org/officeDocument/2006/relationships/hyperlink" Target="https://gmatclub.com/forum/topic108787.html" TargetMode="External"/><Relationship Id="rId676" Type="http://schemas.openxmlformats.org/officeDocument/2006/relationships/hyperlink" Target="https://gmatclub.com/forum/topic93755.html" TargetMode="External"/><Relationship Id="rId26" Type="http://schemas.openxmlformats.org/officeDocument/2006/relationships/hyperlink" Target="https://gmatclub.com/forum/a-big-bowl-of-nuts-is-prepared-for-a-party-brand-p-s-mixed-nuts-are-363008.html" TargetMode="External"/><Relationship Id="rId231" Type="http://schemas.openxmlformats.org/officeDocument/2006/relationships/hyperlink" Target="https://gmatclub.com/forum/of-the-480-cars-on-the-lot-at-a-dealership-1-4-are-hybrids-if-1-2-of-259757.html" TargetMode="External"/><Relationship Id="rId273" Type="http://schemas.openxmlformats.org/officeDocument/2006/relationships/hyperlink" Target="https://gmatclub.com/forum/the-number-of-stamps-that-kaye-and-alberto-had-were-in-the-98116.html" TargetMode="External"/><Relationship Id="rId329" Type="http://schemas.openxmlformats.org/officeDocument/2006/relationships/hyperlink" Target="https://gmatclub.com/forum/which-of-the-following-represents-the-complete-range-of-x-108884.html" TargetMode="External"/><Relationship Id="rId480" Type="http://schemas.openxmlformats.org/officeDocument/2006/relationships/hyperlink" Target="https://gmatclub.com/forum/topic29978.html" TargetMode="External"/><Relationship Id="rId536" Type="http://schemas.openxmlformats.org/officeDocument/2006/relationships/hyperlink" Target="https://gmatclub.com/forum/topic86547.html" TargetMode="External"/><Relationship Id="rId701" Type="http://schemas.openxmlformats.org/officeDocument/2006/relationships/hyperlink" Target="https://gmatclub.com/forum/topic89478.html" TargetMode="External"/><Relationship Id="rId68" Type="http://schemas.openxmlformats.org/officeDocument/2006/relationships/hyperlink" Target="https://gmatclub.com/forum/the-sum-of-prime-numbers-that-are-greater-than-60-but-less-136194.html" TargetMode="External"/><Relationship Id="rId133" Type="http://schemas.openxmlformats.org/officeDocument/2006/relationships/hyperlink" Target="https://gmatclub.com/forum/which-of-the-following-is-nearest-in-value-to-371924.html" TargetMode="External"/><Relationship Id="rId175" Type="http://schemas.openxmlformats.org/officeDocument/2006/relationships/hyperlink" Target="https://gmatclub.com/forum/the-median-value-of-a-set-of-9-positive-integers-is-6-if-the-only-mod-305768.html" TargetMode="External"/><Relationship Id="rId340" Type="http://schemas.openxmlformats.org/officeDocument/2006/relationships/hyperlink" Target="http://gmatclub.com/forum/how-many-odd-three-digit-integers-greater-than-800-are-there-94655.html" TargetMode="External"/><Relationship Id="rId578" Type="http://schemas.openxmlformats.org/officeDocument/2006/relationships/hyperlink" Target="https://gmatclub.com/forum/topic93752.html" TargetMode="External"/><Relationship Id="rId743" Type="http://schemas.openxmlformats.org/officeDocument/2006/relationships/vmlDrawing" Target="../drawings/vmlDrawing2.vml"/><Relationship Id="rId200" Type="http://schemas.openxmlformats.org/officeDocument/2006/relationships/hyperlink" Target="https://gmatclub.com/forum/for-how-many-integers-x-is-3-x-x-372264.html" TargetMode="External"/><Relationship Id="rId382" Type="http://schemas.openxmlformats.org/officeDocument/2006/relationships/hyperlink" Target="https://gmatclub.com/forum/if-the-average-of-116741.html" TargetMode="External"/><Relationship Id="rId438" Type="http://schemas.openxmlformats.org/officeDocument/2006/relationships/hyperlink" Target="https://gmatclub.com/forum/a-grocer-stacked-oranges-in-a-pile-the-bottom-layer-was-66965.html" TargetMode="External"/><Relationship Id="rId603" Type="http://schemas.openxmlformats.org/officeDocument/2006/relationships/hyperlink" Target="https://gmatclub.com/forum/topic137772.html" TargetMode="External"/><Relationship Id="rId645" Type="http://schemas.openxmlformats.org/officeDocument/2006/relationships/hyperlink" Target="https://gmatclub.com/forum/topic119623.html" TargetMode="External"/><Relationship Id="rId687" Type="http://schemas.openxmlformats.org/officeDocument/2006/relationships/hyperlink" Target="https://gmatclub.com/forum/topic107421.html" TargetMode="External"/><Relationship Id="rId242" Type="http://schemas.openxmlformats.org/officeDocument/2006/relationships/hyperlink" Target="https://gmatclub.com/forum/at-a-certain-college-there-are-twice-as-many-english-majors-85632.html" TargetMode="External"/><Relationship Id="rId284" Type="http://schemas.openxmlformats.org/officeDocument/2006/relationships/hyperlink" Target="https://gmatclub.com/forum/what-is-the-greatest-positive-integer-x-such-that-9-6x-is-a-factor-318934.html" TargetMode="External"/><Relationship Id="rId491" Type="http://schemas.openxmlformats.org/officeDocument/2006/relationships/hyperlink" Target="https://gmatclub.com/forum/topic101378.html" TargetMode="External"/><Relationship Id="rId505" Type="http://schemas.openxmlformats.org/officeDocument/2006/relationships/hyperlink" Target="https://gmatclub.com/forum/topic95493.html" TargetMode="External"/><Relationship Id="rId712" Type="http://schemas.openxmlformats.org/officeDocument/2006/relationships/hyperlink" Target="https://gmatclub.com/forum/topic85736.html" TargetMode="External"/><Relationship Id="rId37" Type="http://schemas.openxmlformats.org/officeDocument/2006/relationships/hyperlink" Target="https://gmatclub.com/forum/there-are-816-students-in-enrolled-at-a-certain-high-school-each-of-364708.html" TargetMode="External"/><Relationship Id="rId79" Type="http://schemas.openxmlformats.org/officeDocument/2006/relationships/hyperlink" Target="https://gmatclub.com/forum/what-is-the-smallest-positive-integer-for-which-x-5-5-is-true-345445.html" TargetMode="External"/><Relationship Id="rId102" Type="http://schemas.openxmlformats.org/officeDocument/2006/relationships/hyperlink" Target="https://gmatclub.com/forum/a-class-was-tested-on-two-subjects-mathematics-and-physics-80-of-the-371354.html" TargetMode="External"/><Relationship Id="rId144" Type="http://schemas.openxmlformats.org/officeDocument/2006/relationships/hyperlink" Target="https://gmatclub.com/forum/there-are-8-books-in-a-shelf-that-consist-of-2-paperback-55427.html" TargetMode="External"/><Relationship Id="rId547" Type="http://schemas.openxmlformats.org/officeDocument/2006/relationships/hyperlink" Target="https://gmatclub.com/forum/topic71548.html" TargetMode="External"/><Relationship Id="rId589" Type="http://schemas.openxmlformats.org/officeDocument/2006/relationships/hyperlink" Target="https://gmatclub.com/forum/topic46053.html" TargetMode="External"/><Relationship Id="rId90" Type="http://schemas.openxmlformats.org/officeDocument/2006/relationships/hyperlink" Target="https://gmatclub.com/forum/if-x-and-y-are-positive-numbers-such-that-x-y-1-which-of-the-205722.html" TargetMode="External"/><Relationship Id="rId186" Type="http://schemas.openxmlformats.org/officeDocument/2006/relationships/hyperlink" Target="https://gmatclub.com/forum/what-is-the-probability-that-all-digits-of-a-certain-5-digit-password-373713.html" TargetMode="External"/><Relationship Id="rId351" Type="http://schemas.openxmlformats.org/officeDocument/2006/relationships/hyperlink" Target="https://gmatclub.com/forum/in-the-figure-shown-two-identical-squares-are-inscribed-in-the-rectan-99925.html" TargetMode="External"/><Relationship Id="rId393" Type="http://schemas.openxmlformats.org/officeDocument/2006/relationships/hyperlink" Target="https://gmatclub.com/forum/the-jkl-company-cut-wages-by-37-5-for-all-employees-previously-wage-372465.html" TargetMode="External"/><Relationship Id="rId407" Type="http://schemas.openxmlformats.org/officeDocument/2006/relationships/hyperlink" Target="https://gmatclub.com/forum/if-each-of-the-following-fractions-were-written-as-a-repeati-59213.html" TargetMode="External"/><Relationship Id="rId449" Type="http://schemas.openxmlformats.org/officeDocument/2006/relationships/hyperlink" Target="https://gmatclub.com/forum/a-fair-coin-is-tossed-5-times-what-is-the-probability-that-it-lands-29840.html" TargetMode="External"/><Relationship Id="rId614" Type="http://schemas.openxmlformats.org/officeDocument/2006/relationships/hyperlink" Target="https://gmatclub.com/forum/topic108199.html" TargetMode="External"/><Relationship Id="rId656" Type="http://schemas.openxmlformats.org/officeDocument/2006/relationships/hyperlink" Target="https://gmatclub.com/forum/topic55740.html" TargetMode="External"/><Relationship Id="rId211" Type="http://schemas.openxmlformats.org/officeDocument/2006/relationships/hyperlink" Target="https://gmatclub.com/forum/a-trader-has-400kg-of-rice-a-part-of-which-he-sells-at-168881.html" TargetMode="External"/><Relationship Id="rId253" Type="http://schemas.openxmlformats.org/officeDocument/2006/relationships/hyperlink" Target="https://gmatclub.com/forum/john-and-mary-were-each-paid-x-dollars-in-advance-to-do-a-144782.html" TargetMode="External"/><Relationship Id="rId295" Type="http://schemas.openxmlformats.org/officeDocument/2006/relationships/hyperlink" Target="https://gmatclub.com/forum/if-p-p-p-which-of-the-following-could-be-the-value-s-of-p-127930.html" TargetMode="External"/><Relationship Id="rId309" Type="http://schemas.openxmlformats.org/officeDocument/2006/relationships/hyperlink" Target="https://gmatclub.com/forum/if-n-is-a-positive-integer-then-2-n-2-2-n-2-is-equal-to-215719.html" TargetMode="External"/><Relationship Id="rId460" Type="http://schemas.openxmlformats.org/officeDocument/2006/relationships/hyperlink" Target="https://gmatclub.com/forum/the-probability-that-a-certain-variety-of-plant-produces-a-yellow-flow-350210.html" TargetMode="External"/><Relationship Id="rId516" Type="http://schemas.openxmlformats.org/officeDocument/2006/relationships/hyperlink" Target="https://gmatclub.com/forum/topic99359.html" TargetMode="External"/><Relationship Id="rId698" Type="http://schemas.openxmlformats.org/officeDocument/2006/relationships/hyperlink" Target="https://gmatclub.com/forum/topic88649.html" TargetMode="External"/><Relationship Id="rId48" Type="http://schemas.openxmlformats.org/officeDocument/2006/relationships/hyperlink" Target="https://gmatclub.com/forum/a-caterer-must-choose-3-canapes-to-serve-from-12-possible-selections-367542.html" TargetMode="External"/><Relationship Id="rId113" Type="http://schemas.openxmlformats.org/officeDocument/2006/relationships/hyperlink" Target="https://gmatclub.com/forum/of-48-applicants-28-had-at-least-5-years-experience-30-had-371087.html" TargetMode="External"/><Relationship Id="rId320" Type="http://schemas.openxmlformats.org/officeDocument/2006/relationships/hyperlink" Target="https://gmatclub.com/forum/of-the-three-digit-positive-integers-whose-three-digits-are-all-differ-217298.html" TargetMode="External"/><Relationship Id="rId558" Type="http://schemas.openxmlformats.org/officeDocument/2006/relationships/hyperlink" Target="https://gmatclub.com/forum/topic107307.html" TargetMode="External"/><Relationship Id="rId723" Type="http://schemas.openxmlformats.org/officeDocument/2006/relationships/hyperlink" Target="https://gmatclub.com/forum/topic99378.html" TargetMode="External"/><Relationship Id="rId155" Type="http://schemas.openxmlformats.org/officeDocument/2006/relationships/hyperlink" Target="https://gmatclub.com/forum/in-the-xy-plane-what-is-the-slope-of-a-line-that-is-perpendicular-to-342256.html" TargetMode="External"/><Relationship Id="rId197" Type="http://schemas.openxmlformats.org/officeDocument/2006/relationships/hyperlink" Target="https://gmatclub.com/forum/which-of-the-following-is-equivalent-to-13-8-7x-85-a-x-373275.html" TargetMode="External"/><Relationship Id="rId362" Type="http://schemas.openxmlformats.org/officeDocument/2006/relationships/hyperlink" Target="https://gmatclub.com/forum/what-is-the-radius-of-the-largest-sphere-that-can-fit-inside-a-right-c-206441.html" TargetMode="External"/><Relationship Id="rId418" Type="http://schemas.openxmlformats.org/officeDocument/2006/relationships/hyperlink" Target="https://gmatclub.com/forum/in-pqs-above-if-pq-3-and-ps-4-then-pr-66224.html" TargetMode="External"/><Relationship Id="rId625" Type="http://schemas.openxmlformats.org/officeDocument/2006/relationships/hyperlink" Target="https://gmatclub.com/forum/topic38122.html" TargetMode="External"/><Relationship Id="rId222" Type="http://schemas.openxmlformats.org/officeDocument/2006/relationships/hyperlink" Target="https://gmatclub.com/forum/how-many-integers-from-0-to-50-inclusive-have-a-remainder-76984.html" TargetMode="External"/><Relationship Id="rId264" Type="http://schemas.openxmlformats.org/officeDocument/2006/relationships/hyperlink" Target="https://gmatclub.com/forum/at-a-picnic-there-were-3-times-as-many-adults-as-children-143140.html" TargetMode="External"/><Relationship Id="rId471" Type="http://schemas.openxmlformats.org/officeDocument/2006/relationships/hyperlink" Target="https://gmatclub.com/forum/topic60276.html" TargetMode="External"/><Relationship Id="rId667" Type="http://schemas.openxmlformats.org/officeDocument/2006/relationships/hyperlink" Target="https://gmatclub.com/forum/topic372134.html" TargetMode="External"/><Relationship Id="rId17" Type="http://schemas.openxmlformats.org/officeDocument/2006/relationships/hyperlink" Target="https://gmatclub.com/forum/there-are-50-children-in-2nd-grade-at-venn-middle-school-40-of-those-345914.html" TargetMode="External"/><Relationship Id="rId59" Type="http://schemas.openxmlformats.org/officeDocument/2006/relationships/hyperlink" Target="https://gmatclub.com/forum/in-a-class-of-40-students-12-enrolled-for-both-english-and-german-102259.html" TargetMode="External"/><Relationship Id="rId124" Type="http://schemas.openxmlformats.org/officeDocument/2006/relationships/hyperlink" Target="https://gmatclub.com/forum/if-a-and-b-are-positive-integers-and-2-a-b-23-what-is-the-value-221346.html" TargetMode="External"/><Relationship Id="rId527" Type="http://schemas.openxmlformats.org/officeDocument/2006/relationships/hyperlink" Target="https://gmatclub.com/forum/topic100847.html" TargetMode="External"/><Relationship Id="rId569" Type="http://schemas.openxmlformats.org/officeDocument/2006/relationships/hyperlink" Target="https://gmatclub.com/forum/topic21115.html" TargetMode="External"/><Relationship Id="rId734" Type="http://schemas.openxmlformats.org/officeDocument/2006/relationships/hyperlink" Target="https://gmatclub.com/forum/topic57374.html" TargetMode="External"/><Relationship Id="rId70" Type="http://schemas.openxmlformats.org/officeDocument/2006/relationships/hyperlink" Target="https://gmatclub.com/forum/find-the-unit-s-digit-in-the-product-306560.html" TargetMode="External"/><Relationship Id="rId166" Type="http://schemas.openxmlformats.org/officeDocument/2006/relationships/hyperlink" Target="https://gmatclub.com/forum/if-a-fair-6-sided-die-is-rolled-three-times-what-is-the-probability-208141.html" TargetMode="External"/><Relationship Id="rId331" Type="http://schemas.openxmlformats.org/officeDocument/2006/relationships/hyperlink" Target="https://gmatclub.com/forum/if-t-1-2-9-5-3-is-expressed-as-a-terminating-decimal-ho-129447.html" TargetMode="External"/><Relationship Id="rId373" Type="http://schemas.openxmlformats.org/officeDocument/2006/relationships/hyperlink" Target="https://gmatclub.com/forum/in-the-figure-the-area-of-quadrilateral-abcd-is-75-what-is-the-area-376470.html" TargetMode="External"/><Relationship Id="rId429" Type="http://schemas.openxmlformats.org/officeDocument/2006/relationships/hyperlink" Target="https://gmatclub.com/forum/if-a-number-between-0-and-1-2-is-selected-at-random-which-71819.html" TargetMode="External"/><Relationship Id="rId580" Type="http://schemas.openxmlformats.org/officeDocument/2006/relationships/hyperlink" Target="https://gmatclub.com/forum/topic90496.html" TargetMode="External"/><Relationship Id="rId636" Type="http://schemas.openxmlformats.org/officeDocument/2006/relationships/hyperlink" Target="https://gmatclub.com/forum/topic99744.html" TargetMode="External"/><Relationship Id="rId1" Type="http://schemas.openxmlformats.org/officeDocument/2006/relationships/hyperlink" Target="https://gmatclub.com/forum/the-books-on-a-bookshelf-are-either-hardcover-or-paperback-sixty-perc-318252.html" TargetMode="External"/><Relationship Id="rId233" Type="http://schemas.openxmlformats.org/officeDocument/2006/relationships/hyperlink" Target="https://gmatclub.com/forum/if-x-x-x-which-of-the-following-must-be-true-about-x-68886.html" TargetMode="External"/><Relationship Id="rId440" Type="http://schemas.openxmlformats.org/officeDocument/2006/relationships/hyperlink" Target="https://gmatclub.com/forum/a-solid-yellow-stripe-is-to-be-painted-in-the-middle-of-a-certain-high-67050.html" TargetMode="External"/><Relationship Id="rId678" Type="http://schemas.openxmlformats.org/officeDocument/2006/relationships/hyperlink" Target="https://gmatclub.com/forum/topic88471.html" TargetMode="External"/><Relationship Id="rId28" Type="http://schemas.openxmlformats.org/officeDocument/2006/relationships/hyperlink" Target="https://gmatclub.com/forum/a-box-contains-70-marbles-some-marbles-are-big-and-the-rest-are-smal-370132.html" TargetMode="External"/><Relationship Id="rId275" Type="http://schemas.openxmlformats.org/officeDocument/2006/relationships/hyperlink" Target="https://gmatclub.com/forum/if-p-is-the-product-of-the-integers-from-1-to-30-inclusive-what-is-137721.html" TargetMode="External"/><Relationship Id="rId300" Type="http://schemas.openxmlformats.org/officeDocument/2006/relationships/hyperlink" Target="https://gmatclub.com/forum/a-jar-full-of-whisky-contains-40-alcohol-a-part-of-this-whisky-is-re-214581.html" TargetMode="External"/><Relationship Id="rId482" Type="http://schemas.openxmlformats.org/officeDocument/2006/relationships/hyperlink" Target="https://gmatclub.com/forum/topic67508.html" TargetMode="External"/><Relationship Id="rId538" Type="http://schemas.openxmlformats.org/officeDocument/2006/relationships/hyperlink" Target="https://gmatclub.com/forum/topic99221.html" TargetMode="External"/><Relationship Id="rId703" Type="http://schemas.openxmlformats.org/officeDocument/2006/relationships/hyperlink" Target="https://gmatclub.com/forum/topic122307.html" TargetMode="External"/><Relationship Id="rId81" Type="http://schemas.openxmlformats.org/officeDocument/2006/relationships/hyperlink" Target="https://gmatclub.com/forum/there-were-5-candidates-alexa-bill-charlie-dan-and-ernie-vying-345119.html" TargetMode="External"/><Relationship Id="rId135" Type="http://schemas.openxmlformats.org/officeDocument/2006/relationships/hyperlink" Target="https://gmatclub.com/forum/if-3-n-3-1-2-what-is-n-356379.html" TargetMode="External"/><Relationship Id="rId177" Type="http://schemas.openxmlformats.org/officeDocument/2006/relationships/hyperlink" Target="https://gmatclub.com/forum/a-cinema-offers-two-types-of-ticket-standard-and-vip-both-types-373334.html" TargetMode="External"/><Relationship Id="rId342" Type="http://schemas.openxmlformats.org/officeDocument/2006/relationships/hyperlink" Target="mailto:1@" TargetMode="External"/><Relationship Id="rId384" Type="http://schemas.openxmlformats.org/officeDocument/2006/relationships/hyperlink" Target="https://gmatclub.com/forum/an-airline-passenger-is-planning-a-trip-that-involves-three-168868.html" TargetMode="External"/><Relationship Id="rId591" Type="http://schemas.openxmlformats.org/officeDocument/2006/relationships/hyperlink" Target="https://gmatclub.com/forum/topic127173.html" TargetMode="External"/><Relationship Id="rId605" Type="http://schemas.openxmlformats.org/officeDocument/2006/relationships/hyperlink" Target="https://gmatclub.com/forum/topic56572.html" TargetMode="External"/><Relationship Id="rId202" Type="http://schemas.openxmlformats.org/officeDocument/2006/relationships/hyperlink" Target="https://gmatclub.com/forum/last-year-a-certain-public-transportation-system-sold-an-average-62598.html" TargetMode="External"/><Relationship Id="rId244" Type="http://schemas.openxmlformats.org/officeDocument/2006/relationships/hyperlink" Target="https://gmatclub.com/forum/a-baker-filled-with-a-measuring-cup-with-3-4-cup-water-he-poured-220066.html" TargetMode="External"/><Relationship Id="rId647" Type="http://schemas.openxmlformats.org/officeDocument/2006/relationships/hyperlink" Target="https://gmatclub.com/forum/topic99549.html" TargetMode="External"/><Relationship Id="rId689" Type="http://schemas.openxmlformats.org/officeDocument/2006/relationships/hyperlink" Target="https://gmatclub.com/forum/topic102357.html" TargetMode="External"/><Relationship Id="rId39" Type="http://schemas.openxmlformats.org/officeDocument/2006/relationships/hyperlink" Target="https://gmatclub.com/forum/a-bartender-wants-to-blend-drink-a-which-is-0-alcohol-with-drink-b-329227.html" TargetMode="External"/><Relationship Id="rId286" Type="http://schemas.openxmlformats.org/officeDocument/2006/relationships/hyperlink" Target="https://gmatclub.com/forum/set-a-contains-all-of-the-integers-from-100-to-200-inclusive-set-b-248138.html" TargetMode="External"/><Relationship Id="rId451" Type="http://schemas.openxmlformats.org/officeDocument/2006/relationships/hyperlink" Target="https://gmatclub.com/forum/al-can-complete-a-particular-job-in-8-hours-boris-can-31757.html" TargetMode="External"/><Relationship Id="rId493" Type="http://schemas.openxmlformats.org/officeDocument/2006/relationships/hyperlink" Target="https://gmatclub.com/forum/topic98789.html" TargetMode="External"/><Relationship Id="rId507" Type="http://schemas.openxmlformats.org/officeDocument/2006/relationships/hyperlink" Target="https://gmatclub.com/forum/topic56270.html" TargetMode="External"/><Relationship Id="rId549" Type="http://schemas.openxmlformats.org/officeDocument/2006/relationships/hyperlink" Target="https://gmatclub.com/forum/topic38528.html" TargetMode="External"/><Relationship Id="rId714" Type="http://schemas.openxmlformats.org/officeDocument/2006/relationships/hyperlink" Target="https://gmatclub.com/forum/topic101577.html" TargetMode="External"/><Relationship Id="rId50" Type="http://schemas.openxmlformats.org/officeDocument/2006/relationships/hyperlink" Target="https://gmatclub.com/forum/a-chemist-is-testing-6-different-liquids-for-each-test-the-chemist-c-339494.html" TargetMode="External"/><Relationship Id="rId104" Type="http://schemas.openxmlformats.org/officeDocument/2006/relationships/hyperlink" Target="https://gmatclub.com/forum/adrian-owns-60-neckties-each-of-which-is-either-100-silk-or-100-pol-370853.html" TargetMode="External"/><Relationship Id="rId146" Type="http://schemas.openxmlformats.org/officeDocument/2006/relationships/hyperlink" Target="https://gmatclub.com/forum/fatima-is-organizing-the-order-of-events-on-the-final-day-of-a-women-s-373321.html" TargetMode="External"/><Relationship Id="rId188" Type="http://schemas.openxmlformats.org/officeDocument/2006/relationships/hyperlink" Target="https://gmatclub.com/forum/a-small-company-employs-3-men-and-5-women-if-a-team-of-56037.html" TargetMode="External"/><Relationship Id="rId311" Type="http://schemas.openxmlformats.org/officeDocument/2006/relationships/hyperlink" Target="https://gmatclub.com/forum/in-the-circle-above-pq-is-parallel-to-diameter-or-and-or-has-length-93977.html" TargetMode="External"/><Relationship Id="rId353" Type="http://schemas.openxmlformats.org/officeDocument/2006/relationships/hyperlink" Target="https://gmatclub.com/forum/the-cost-c-in-dollars-to-remove-p-percent-of-a-certain-pollutant-fro-207315.html" TargetMode="External"/><Relationship Id="rId395" Type="http://schemas.openxmlformats.org/officeDocument/2006/relationships/hyperlink" Target="https://gmatclub.com/forum/if-x-y-2-and-x-2-y-2-2-what-is-the-value-of-xy-226195.html" TargetMode="External"/><Relationship Id="rId409" Type="http://schemas.openxmlformats.org/officeDocument/2006/relationships/hyperlink" Target="https://gmatclub.com/forum/of-the-3-600-employees-of-company-x-1-3-are-clerical-if-the-clerical-43660.html" TargetMode="External"/><Relationship Id="rId560" Type="http://schemas.openxmlformats.org/officeDocument/2006/relationships/hyperlink" Target="https://gmatclub.com/forum/topic95926.html" TargetMode="External"/><Relationship Id="rId92" Type="http://schemas.openxmlformats.org/officeDocument/2006/relationships/hyperlink" Target="https://gmatclub.com/forum/for-the-cube-shown-above-what-is-the-degree-measure-of-pqr-13841.html" TargetMode="External"/><Relationship Id="rId213" Type="http://schemas.openxmlformats.org/officeDocument/2006/relationships/hyperlink" Target="https://gmatclub.com/forum/a-car-traveled-75-of-the-way-from-town-a-to-town-b-by-traveling-at-t-110109.html" TargetMode="External"/><Relationship Id="rId420" Type="http://schemas.openxmlformats.org/officeDocument/2006/relationships/hyperlink" Target="https://gmatclub.com/forum/in-the-formula-v-1-2r-3-if-r-is-halved-then-v-is-multi-67221.html" TargetMode="External"/><Relationship Id="rId616" Type="http://schemas.openxmlformats.org/officeDocument/2006/relationships/hyperlink" Target="https://gmatclub.com/forum/topic107769.html" TargetMode="External"/><Relationship Id="rId658" Type="http://schemas.openxmlformats.org/officeDocument/2006/relationships/hyperlink" Target="https://gmatclub.com/forum/topic102356.html" TargetMode="External"/><Relationship Id="rId255" Type="http://schemas.openxmlformats.org/officeDocument/2006/relationships/hyperlink" Target="https://gmatclub.com/forum/in-a-numerical-table-with-10-rows-and-10-columns-each-entry-is-either-245517.html" TargetMode="External"/><Relationship Id="rId297" Type="http://schemas.openxmlformats.org/officeDocument/2006/relationships/hyperlink" Target="https://gmatclub.com/forum/if-25-x-2-5x-10-100-then-what-is-the-sum-of-all-the-possible-values-217821.html" TargetMode="External"/><Relationship Id="rId462" Type="http://schemas.openxmlformats.org/officeDocument/2006/relationships/hyperlink" Target="https://gmatclub.com/forum/which-of-the-following-could-be-the-least-common-multiple-of-two-disti-327950.html" TargetMode="External"/><Relationship Id="rId518" Type="http://schemas.openxmlformats.org/officeDocument/2006/relationships/hyperlink" Target="https://gmatclub.com/forum/topic87153.html" TargetMode="External"/><Relationship Id="rId725" Type="http://schemas.openxmlformats.org/officeDocument/2006/relationships/hyperlink" Target="https://gmatclub.com/forum/topic82702.html" TargetMode="External"/><Relationship Id="rId115" Type="http://schemas.openxmlformats.org/officeDocument/2006/relationships/hyperlink" Target="https://gmatclub.com/forum/if-1-5-m-1-4-18-1-2-10-35-then-m-127321.html" TargetMode="External"/><Relationship Id="rId157" Type="http://schemas.openxmlformats.org/officeDocument/2006/relationships/hyperlink" Target="https://gmatclub.com/forum/if-in-the-figure-above-the-area-of-the-triangle-aob-is-30-and-the-353663.html" TargetMode="External"/><Relationship Id="rId322" Type="http://schemas.openxmlformats.org/officeDocument/2006/relationships/hyperlink" Target="https://gmatclub.com/forum/yesterday-s-closing-prices-of-2-420-different-stocks-listed-138933.html" TargetMode="External"/><Relationship Id="rId364" Type="http://schemas.openxmlformats.org/officeDocument/2006/relationships/hyperlink" Target="https://gmatclub.com/forum/the-figure-shown-represents-a-solid-pyramid-with-a-square-base-of-leng-373965.html" TargetMode="External"/><Relationship Id="rId61" Type="http://schemas.openxmlformats.org/officeDocument/2006/relationships/hyperlink" Target="https://gmatclub.com/forum/in-a-group-of-68-students-each-student-is-registered-for-at-106500.html" TargetMode="External"/><Relationship Id="rId199" Type="http://schemas.openxmlformats.org/officeDocument/2006/relationships/hyperlink" Target="https://gmatclub.com/forum/what-is-the-sum-of-all-possible-value-of-x-for-which-4-x-2-x-320479.html" TargetMode="External"/><Relationship Id="rId571" Type="http://schemas.openxmlformats.org/officeDocument/2006/relationships/hyperlink" Target="https://gmatclub.com/forum/topic100708.html" TargetMode="External"/><Relationship Id="rId627" Type="http://schemas.openxmlformats.org/officeDocument/2006/relationships/hyperlink" Target="https://gmatclub.com/forum/topic23165.html" TargetMode="External"/><Relationship Id="rId669" Type="http://schemas.openxmlformats.org/officeDocument/2006/relationships/hyperlink" Target="https://gmatclub.com/forum/topic131736.html" TargetMode="External"/><Relationship Id="rId19" Type="http://schemas.openxmlformats.org/officeDocument/2006/relationships/hyperlink" Target="https://gmatclub.com/forum/if-bill-traveled-15-miles-per-hour-faster-and-it-took-him-1-3-less-tim-363000.html" TargetMode="External"/><Relationship Id="rId224" Type="http://schemas.openxmlformats.org/officeDocument/2006/relationships/hyperlink" Target="https://gmatclub.com/forum/if-x-is-the-product-of-the-integers-from-1-to-150-inclusive-161894.html" TargetMode="External"/><Relationship Id="rId266" Type="http://schemas.openxmlformats.org/officeDocument/2006/relationships/hyperlink" Target="https://gmatclub.com/forum/a-cubical-block-of-metal-weighs-6-pounds-how-much-will-another-cube-195604.html" TargetMode="External"/><Relationship Id="rId431" Type="http://schemas.openxmlformats.org/officeDocument/2006/relationships/hyperlink" Target="https://gmatclub.com/forum/a-certain-elevator-has-a-safe-weight-limit-of-2-000-pounds-61176.html" TargetMode="External"/><Relationship Id="rId473" Type="http://schemas.openxmlformats.org/officeDocument/2006/relationships/hyperlink" Target="https://gmatclub.com/forum/topic46986.html" TargetMode="External"/><Relationship Id="rId529" Type="http://schemas.openxmlformats.org/officeDocument/2006/relationships/hyperlink" Target="https://gmatclub.com/forum/topic99366.html" TargetMode="External"/><Relationship Id="rId680" Type="http://schemas.openxmlformats.org/officeDocument/2006/relationships/hyperlink" Target="https://gmatclub.com/forum/topic85159.html" TargetMode="External"/><Relationship Id="rId736" Type="http://schemas.openxmlformats.org/officeDocument/2006/relationships/hyperlink" Target="https://gmatclub.com/forum/topic129974.html" TargetMode="External"/><Relationship Id="rId30" Type="http://schemas.openxmlformats.org/officeDocument/2006/relationships/hyperlink" Target="https://gmatclub.com/forum/a-patient-is-given-exactly-750-milliliters-of-a-mixture-of-two-medicat-208796.html" TargetMode="External"/><Relationship Id="rId126" Type="http://schemas.openxmlformats.org/officeDocument/2006/relationships/hyperlink" Target="https://gmatclub.com/forum/what-is-the-smallest-integer-n-for-which-25-n-143899.html" TargetMode="External"/><Relationship Id="rId168" Type="http://schemas.openxmlformats.org/officeDocument/2006/relationships/hyperlink" Target="https://gmatclub.com/forum/if-x-3-is-a-multiple-of-two-what-is-the-next-larger-multiple-of-two-304459.html" TargetMode="External"/><Relationship Id="rId333" Type="http://schemas.openxmlformats.org/officeDocument/2006/relationships/hyperlink" Target="https://gmatclub.com/forum/the-shaded-region-in-the-figure-above-represents-a-rectangular-frame-135095.html" TargetMode="External"/><Relationship Id="rId540" Type="http://schemas.openxmlformats.org/officeDocument/2006/relationships/hyperlink" Target="https://gmatclub.com/forum/topic17751.html" TargetMode="External"/><Relationship Id="rId72" Type="http://schemas.openxmlformats.org/officeDocument/2006/relationships/hyperlink" Target="https://gmatclub.com/forum/a-positive-integer-n-is-a-perfect-number-provided-that-the-sum-of-all-219879.html" TargetMode="External"/><Relationship Id="rId375" Type="http://schemas.openxmlformats.org/officeDocument/2006/relationships/hyperlink" Target="https://gmatclub.com/forum/which-of-the-following-numbers-is-not-a-divisor-of-376474.html" TargetMode="External"/><Relationship Id="rId582" Type="http://schemas.openxmlformats.org/officeDocument/2006/relationships/hyperlink" Target="https://gmatclub.com/forum/topic59669.html" TargetMode="External"/><Relationship Id="rId638" Type="http://schemas.openxmlformats.org/officeDocument/2006/relationships/hyperlink" Target="https://gmatclub.com/forum/topic113837.html" TargetMode="External"/><Relationship Id="rId3" Type="http://schemas.openxmlformats.org/officeDocument/2006/relationships/hyperlink" Target="https://gmatclub.com/forum/car-x-left-town-t-traveling-at-an-average-speed-of-40-miles-per-hour-372162.html" TargetMode="External"/><Relationship Id="rId235" Type="http://schemas.openxmlformats.org/officeDocument/2006/relationships/hyperlink" Target="https://gmatclub.com/forum/f-n-is-an-even-positive-integer-and-n-10-then-n-2-n-1-n-374559.html" TargetMode="External"/><Relationship Id="rId277" Type="http://schemas.openxmlformats.org/officeDocument/2006/relationships/hyperlink" Target="https://gmatclub.com/forum/if-x-y-and-k-are-positive-and-x-is-less-than-y-then-x-k-y-k-294394.html" TargetMode="External"/><Relationship Id="rId400" Type="http://schemas.openxmlformats.org/officeDocument/2006/relationships/hyperlink" Target="https://gmatclub.com/forum/mary-persuaded-n-friends-to-donate-500-each-to-her-election-10075.html" TargetMode="External"/><Relationship Id="rId442" Type="http://schemas.openxmlformats.org/officeDocument/2006/relationships/hyperlink" Target="https://gmatclub.com/forum/a-square-wooden-plaque-has-a-square-brass-inlay-in-the-center-leaving-89215.html" TargetMode="External"/><Relationship Id="rId484" Type="http://schemas.openxmlformats.org/officeDocument/2006/relationships/hyperlink" Target="https://gmatclub.com/forum/topic85916.html" TargetMode="External"/><Relationship Id="rId705" Type="http://schemas.openxmlformats.org/officeDocument/2006/relationships/hyperlink" Target="https://gmatclub.com/forum/topic87514.html" TargetMode="External"/><Relationship Id="rId137" Type="http://schemas.openxmlformats.org/officeDocument/2006/relationships/hyperlink" Target="https://gmatclub.com/forum/if-m-4-1-2-4-1-3-4-1-4-then-the-value-of-m-is-93340.html" TargetMode="External"/><Relationship Id="rId302" Type="http://schemas.openxmlformats.org/officeDocument/2006/relationships/hyperlink" Target="https://gmatclub.com/forum/if-x-is-to-be-chosen-at-random-from-the-set-1-2-3-4-and-y-is-to-167089.html" TargetMode="External"/><Relationship Id="rId344" Type="http://schemas.openxmlformats.org/officeDocument/2006/relationships/hyperlink" Target="https://gmatclub.com/forum/in-gotham-city-revenue-from-tourism-was-20-percent-of-the-city-s-tota-376547.html" TargetMode="External"/><Relationship Id="rId691" Type="http://schemas.openxmlformats.org/officeDocument/2006/relationships/hyperlink" Target="https://gmatclub.com/forum/topic38710.html" TargetMode="External"/><Relationship Id="rId41" Type="http://schemas.openxmlformats.org/officeDocument/2006/relationships/hyperlink" Target="https://gmatclub.com/forum/seed-mixture-x-is-40-percent-ryegrass-and-60-percent-bluegrass-by-weig-60580.html" TargetMode="External"/><Relationship Id="rId83" Type="http://schemas.openxmlformats.org/officeDocument/2006/relationships/hyperlink" Target="https://gmatclub.com/forum/from-a-school-library-thirty-students-in-a-class-checked-out-an-avera-344498.html" TargetMode="External"/><Relationship Id="rId179" Type="http://schemas.openxmlformats.org/officeDocument/2006/relationships/hyperlink" Target="https://gmatclub.com/forum/if-set-s-consists-of-5-consecutive-integers-and-the-average-of-set-s-369062.html" TargetMode="External"/><Relationship Id="rId386" Type="http://schemas.openxmlformats.org/officeDocument/2006/relationships/hyperlink" Target="https://gmatclub.com/forum/the-maximum-height-reached-by-an-object-thrown-directly-upward-is-dire-200450.html" TargetMode="External"/><Relationship Id="rId551" Type="http://schemas.openxmlformats.org/officeDocument/2006/relationships/hyperlink" Target="https://gmatclub.com/forum/topic109959.html" TargetMode="External"/><Relationship Id="rId593" Type="http://schemas.openxmlformats.org/officeDocument/2006/relationships/hyperlink" Target="https://gmatclub.com/forum/topic115949.html" TargetMode="External"/><Relationship Id="rId607" Type="http://schemas.openxmlformats.org/officeDocument/2006/relationships/hyperlink" Target="https://gmatclub.com/forum/topic35732.html" TargetMode="External"/><Relationship Id="rId649" Type="http://schemas.openxmlformats.org/officeDocument/2006/relationships/hyperlink" Target="https://gmatclub.com/forum/topic71301.html" TargetMode="External"/><Relationship Id="rId190" Type="http://schemas.openxmlformats.org/officeDocument/2006/relationships/hyperlink" Target="https://gmatclub.com/forum/if-x-and-y-are-distinct-single-digit-positive-integers-what-is-the-min-332642.html" TargetMode="External"/><Relationship Id="rId204" Type="http://schemas.openxmlformats.org/officeDocument/2006/relationships/hyperlink" Target="https://gmatclub.com/forum/pipe-a-can-fill-a-tank-in-3-hours-pipe-b-can-empty-the-same-153412.html" TargetMode="External"/><Relationship Id="rId246" Type="http://schemas.openxmlformats.org/officeDocument/2006/relationships/hyperlink" Target="https://gmatclub.com/forum/company-c-sells-a-line-of-25-products-with-an-average-retail-23415.html" TargetMode="External"/><Relationship Id="rId288" Type="http://schemas.openxmlformats.org/officeDocument/2006/relationships/hyperlink" Target="https://gmatclub.com/forum/in-the-correctly-worked-addition-problem-shown-where-the-54154.html" TargetMode="External"/><Relationship Id="rId411" Type="http://schemas.openxmlformats.org/officeDocument/2006/relationships/hyperlink" Target="https://gmatclub.com/forum/a-rectangular-circuit-board-is-designed-to-have-width-w-inches-perime-17251.html" TargetMode="External"/><Relationship Id="rId453" Type="http://schemas.openxmlformats.org/officeDocument/2006/relationships/hyperlink" Target="https://gmatclub.com/forum/if-s-is-the-sum-of-the-reciprocals-of-the-consecutive-integers-from-24847.html" TargetMode="External"/><Relationship Id="rId509" Type="http://schemas.openxmlformats.org/officeDocument/2006/relationships/hyperlink" Target="https://gmatclub.com/forum/topic90462.html" TargetMode="External"/><Relationship Id="rId660" Type="http://schemas.openxmlformats.org/officeDocument/2006/relationships/hyperlink" Target="https://gmatclub.com/forum/topic93463.html" TargetMode="External"/><Relationship Id="rId106" Type="http://schemas.openxmlformats.org/officeDocument/2006/relationships/hyperlink" Target="https://gmatclub.com/forum/all-students-in-a-certain-law-school-are-in-either-first-second-or-t-285042.html" TargetMode="External"/><Relationship Id="rId313" Type="http://schemas.openxmlformats.org/officeDocument/2006/relationships/hyperlink" Target="https://gmatclub.com/forum/in-a-certain-region-the-number-of-children-who-have-been-34829.html" TargetMode="External"/><Relationship Id="rId495" Type="http://schemas.openxmlformats.org/officeDocument/2006/relationships/hyperlink" Target="https://gmatclub.com/forum/topic46053.html" TargetMode="External"/><Relationship Id="rId716" Type="http://schemas.openxmlformats.org/officeDocument/2006/relationships/hyperlink" Target="https://gmatclub.com/forum/topic86159.html" TargetMode="External"/><Relationship Id="rId10" Type="http://schemas.openxmlformats.org/officeDocument/2006/relationships/hyperlink" Target="https://gmatclub.com/forum/a-store-currently-charges-the-same-price-for-each-towel-that-144780.html" TargetMode="External"/><Relationship Id="rId52" Type="http://schemas.openxmlformats.org/officeDocument/2006/relationships/hyperlink" Target="https://gmatclub.com/forum/how-many-4-digit-even-numbers-such-that-the-digits-are-2-4-5-and-372223.html" TargetMode="External"/><Relationship Id="rId94" Type="http://schemas.openxmlformats.org/officeDocument/2006/relationships/hyperlink" Target="https://gmatclub.com/forum/seven-cards-are-marked-with-the-letters-a-to-g-they-seven-cards-are-373277.html" TargetMode="External"/><Relationship Id="rId148" Type="http://schemas.openxmlformats.org/officeDocument/2006/relationships/hyperlink" Target="https://gmatclub.com/forum/of-the-12-temporary-employees-in-a-certain-company-4-will-23131.html" TargetMode="External"/><Relationship Id="rId355" Type="http://schemas.openxmlformats.org/officeDocument/2006/relationships/hyperlink" Target="https://gmatclub.com/forum/if-x-0-and-x-1-and-if-x-is-replaced-by-1-x-everywhere-in-the-144786.html" TargetMode="External"/><Relationship Id="rId397" Type="http://schemas.openxmlformats.org/officeDocument/2006/relationships/hyperlink" Target="https://gmatclub.com/forum/a-circular-rim-28-inches-in-diameter-rotates-the-same-number-65106.html" TargetMode="External"/><Relationship Id="rId520" Type="http://schemas.openxmlformats.org/officeDocument/2006/relationships/hyperlink" Target="https://gmatclub.com/forum/topic105748.html" TargetMode="External"/><Relationship Id="rId562" Type="http://schemas.openxmlformats.org/officeDocument/2006/relationships/hyperlink" Target="https://gmatclub.com/forum/topic63888.html" TargetMode="External"/><Relationship Id="rId618" Type="http://schemas.openxmlformats.org/officeDocument/2006/relationships/hyperlink" Target="https://gmatclub.com/forum/topic85831.html" TargetMode="External"/><Relationship Id="rId215" Type="http://schemas.openxmlformats.org/officeDocument/2006/relationships/hyperlink" Target="https://gmatclub.com/forum/if-s-and-t-are-positive-integers-such-that-s-t-64-12-which-135190.html" TargetMode="External"/><Relationship Id="rId257" Type="http://schemas.openxmlformats.org/officeDocument/2006/relationships/hyperlink" Target="https://gmatclub.com/forum/mark-bought-a-set-of-6-flower-pots-of-different-sizes-at-a-71681.html" TargetMode="External"/><Relationship Id="rId422" Type="http://schemas.openxmlformats.org/officeDocument/2006/relationships/hyperlink" Target="https://gmatclub.com/forum/one-fifth-of-the-light-switches-produced-by-a-certain-factory-are-defe-82389.html" TargetMode="External"/><Relationship Id="rId464" Type="http://schemas.openxmlformats.org/officeDocument/2006/relationships/hyperlink" Target="https://gmatclub.com/forum/the-ratio-of-boys-to-girls-in-class-a-is-1-to-4-and-that-in-class-b-238143.html" TargetMode="External"/><Relationship Id="rId299" Type="http://schemas.openxmlformats.org/officeDocument/2006/relationships/hyperlink" Target="https://gmatclub.com/forum/the-integers-r-and-s-are-distinct-r-0-and-s-0-if-r-2s-2-rs-101150.html" TargetMode="External"/><Relationship Id="rId727" Type="http://schemas.openxmlformats.org/officeDocument/2006/relationships/hyperlink" Target="https://gmatclub.com/forum/topic60401.html" TargetMode="External"/><Relationship Id="rId63" Type="http://schemas.openxmlformats.org/officeDocument/2006/relationships/hyperlink" Target="https://gmatclub.com/forum/workers-are-grouped-by-their-areas-of-expertise-and-are-90246.html" TargetMode="External"/><Relationship Id="rId159" Type="http://schemas.openxmlformats.org/officeDocument/2006/relationships/hyperlink" Target="https://gmatclub.com/forum/in-a-rectangular-coordinate-system-point-m-lies-on-the-x-axis-343729.html" TargetMode="External"/><Relationship Id="rId366" Type="http://schemas.openxmlformats.org/officeDocument/2006/relationships/hyperlink" Target="https://gmatclub.com/forum/if-x-y-30-and-x-3-y-3-8100-what-s-the-value-of-x-2-y-376546.html" TargetMode="External"/><Relationship Id="rId573" Type="http://schemas.openxmlformats.org/officeDocument/2006/relationships/hyperlink" Target="https://gmatclub.com/forum/topic17285.html" TargetMode="External"/><Relationship Id="rId226" Type="http://schemas.openxmlformats.org/officeDocument/2006/relationships/hyperlink" Target="https://gmatclub.com/forum/how-many-of-the-integers-that-satisfy-the-inequality-x-2-x-134194.html" TargetMode="External"/><Relationship Id="rId433" Type="http://schemas.openxmlformats.org/officeDocument/2006/relationships/hyperlink" Target="https://gmatclub.com/forum/the-figure-above-shows-a-cord-around-two-circular-disks-if-37020.html" TargetMode="External"/><Relationship Id="rId640" Type="http://schemas.openxmlformats.org/officeDocument/2006/relationships/hyperlink" Target="https://gmatclub.com/forum/topic104710.html" TargetMode="External"/><Relationship Id="rId738" Type="http://schemas.openxmlformats.org/officeDocument/2006/relationships/hyperlink" Target="https://gmatclub.com/forum/topic55961.html" TargetMode="External"/><Relationship Id="rId74" Type="http://schemas.openxmlformats.org/officeDocument/2006/relationships/hyperlink" Target="https://gmatclub.com/forum/the-sum-of-the-first-50-positive-even-integers-is-2550-what-is-the-83455.html" TargetMode="External"/><Relationship Id="rId377" Type="http://schemas.openxmlformats.org/officeDocument/2006/relationships/hyperlink" Target="https://gmatclub.com/forum/the-radius-of-a-sphere-was-increased-by-p-percent-if-the-volume-of-th-376844.html" TargetMode="External"/><Relationship Id="rId500" Type="http://schemas.openxmlformats.org/officeDocument/2006/relationships/hyperlink" Target="https://gmatclub.com/forum/topic87105.html" TargetMode="External"/><Relationship Id="rId584" Type="http://schemas.openxmlformats.org/officeDocument/2006/relationships/hyperlink" Target="https://gmatclub.com/forum/topic57499.html" TargetMode="External"/><Relationship Id="rId5" Type="http://schemas.openxmlformats.org/officeDocument/2006/relationships/hyperlink" Target="https://gmatclub.com/forum/in-1966-the-operative-mortality-rate-in-open-heart-surgery-at-a-certai-372122.html" TargetMode="External"/><Relationship Id="rId237" Type="http://schemas.openxmlformats.org/officeDocument/2006/relationships/hyperlink" Target="https://gmatclub.com/forum/miguel-is-mixing-up-a-salad-dressing-regardless-of-the-number-of-serv-109740.html" TargetMode="External"/><Relationship Id="rId444" Type="http://schemas.openxmlformats.org/officeDocument/2006/relationships/hyperlink" Target="https://gmatclub.com/forum/the-figure-above-represents-a-square-plot-measuring-x-feet-o-160568.html" TargetMode="External"/><Relationship Id="rId651" Type="http://schemas.openxmlformats.org/officeDocument/2006/relationships/hyperlink" Target="https://gmatclub.com/forum/topic92383.html" TargetMode="External"/><Relationship Id="rId290" Type="http://schemas.openxmlformats.org/officeDocument/2006/relationships/hyperlink" Target="https://gmatclub.com/forum/if-2-2-x-5-what-is-the-sum-of-all-the-possible-values-for-x-372770.html" TargetMode="External"/><Relationship Id="rId304" Type="http://schemas.openxmlformats.org/officeDocument/2006/relationships/hyperlink" Target="https://gmatclub.com/forum/in-how-many-ways-can-5-apples-identical-be-distributed-among-4-child-206279.html" TargetMode="External"/><Relationship Id="rId388" Type="http://schemas.openxmlformats.org/officeDocument/2006/relationships/hyperlink" Target="https://gmatclub.com/forum/last-year-a-state-senate-consisting-of-only-republican-and-democrat-me-321714.html" TargetMode="External"/><Relationship Id="rId511" Type="http://schemas.openxmlformats.org/officeDocument/2006/relationships/hyperlink" Target="https://gmatclub.com/forum/topic110002.html" TargetMode="External"/><Relationship Id="rId609" Type="http://schemas.openxmlformats.org/officeDocument/2006/relationships/hyperlink" Target="https://gmatclub.com/forum/topic60659.html" TargetMode="External"/><Relationship Id="rId85" Type="http://schemas.openxmlformats.org/officeDocument/2006/relationships/hyperlink" Target="https://gmatclub.com/forum/if-a-regular-hexagon-is-inscribed-in-a-circle-with-a-radius-of-4-the-153675.html" TargetMode="External"/><Relationship Id="rId150" Type="http://schemas.openxmlformats.org/officeDocument/2006/relationships/hyperlink" Target="https://gmatclub.com/forum/if-p-is-a-positive-integer-and-the-least-common-multiple-of-373268.html" TargetMode="External"/><Relationship Id="rId595" Type="http://schemas.openxmlformats.org/officeDocument/2006/relationships/hyperlink" Target="https://gmatclub.com/forum/topic103336.html" TargetMode="External"/><Relationship Id="rId248" Type="http://schemas.openxmlformats.org/officeDocument/2006/relationships/hyperlink" Target="https://gmatclub.com/forum/the-number-can-be-expressed-as-63-36-3-1-2-1-2-can-be-expresse-245521.html" TargetMode="External"/><Relationship Id="rId455" Type="http://schemas.openxmlformats.org/officeDocument/2006/relationships/hyperlink" Target="https://gmatclub.com/forum/at-exactly-what-time-past-7-00-will-the-minute-and-hour-1476.html" TargetMode="External"/><Relationship Id="rId662" Type="http://schemas.openxmlformats.org/officeDocument/2006/relationships/hyperlink" Target="https://gmatclub.com/forum/topic104741.html" TargetMode="External"/><Relationship Id="rId12" Type="http://schemas.openxmlformats.org/officeDocument/2006/relationships/hyperlink" Target="https://gmatclub.com/forum/a-nation-s-population-triples-every-100-years-371799.html" TargetMode="External"/><Relationship Id="rId108" Type="http://schemas.openxmlformats.org/officeDocument/2006/relationships/hyperlink" Target="https://gmatclub.com/forum/all-the-high-school-students-in-a-private-school-have-opted-for-music-312922.html" TargetMode="External"/><Relationship Id="rId315" Type="http://schemas.openxmlformats.org/officeDocument/2006/relationships/hyperlink" Target="https://gmatclub.com/forum/if-be-cd-and-bc-ab-3-ae-4-and-cd-10-what-is-the-area-of-127060.html" TargetMode="External"/><Relationship Id="rId522" Type="http://schemas.openxmlformats.org/officeDocument/2006/relationships/hyperlink" Target="https://gmatclub.com/forum/topic127097.html" TargetMode="External"/><Relationship Id="rId96" Type="http://schemas.openxmlformats.org/officeDocument/2006/relationships/hyperlink" Target="https://gmatclub.com/forum/half-of-a-large-pizza-is-cut-into-4-equal-sized-pieces-and-the-other-268221.html" TargetMode="External"/><Relationship Id="rId161" Type="http://schemas.openxmlformats.org/officeDocument/2006/relationships/hyperlink" Target="https://gmatclub.com/forum/in-the-x-y-coordinate-plane-what-is-the-distance-from-p-2-8-to-q-343695.html" TargetMode="External"/><Relationship Id="rId399" Type="http://schemas.openxmlformats.org/officeDocument/2006/relationships/hyperlink" Target="https://gmatclub.com/forum/if-3-and-8-are-the-lengths-of-two-sides-of-a-triangular-region-which-21008.html" TargetMode="External"/><Relationship Id="rId259" Type="http://schemas.openxmlformats.org/officeDocument/2006/relationships/hyperlink" Target="https://gmatclub.com/forum/jack-is-now-14-years-older-than-bill-if-in-10-years-jack-144435.html" TargetMode="External"/><Relationship Id="rId466" Type="http://schemas.openxmlformats.org/officeDocument/2006/relationships/hyperlink" Target="https://gmatclub.com/forum/in-a-jar-9-balls-are-white-and-the-rest-are-red-if-two-balls-are-to-277838.html" TargetMode="External"/><Relationship Id="rId673" Type="http://schemas.openxmlformats.org/officeDocument/2006/relationships/hyperlink" Target="https://gmatclub.com/forum/topic60934.html" TargetMode="External"/><Relationship Id="rId23" Type="http://schemas.openxmlformats.org/officeDocument/2006/relationships/hyperlink" Target="https://gmatclub.com/forum/x-is-enough-for-bob-to-survive-45-days-while-for-amy-x-is-enough-to-319519.html" TargetMode="External"/><Relationship Id="rId119" Type="http://schemas.openxmlformats.org/officeDocument/2006/relationships/hyperlink" Target="https://gmatclub.com/forum/if-2-x-2-y-8-and-9-x-3-y-81-then-x-y-equals-132339.html" TargetMode="External"/><Relationship Id="rId326" Type="http://schemas.openxmlformats.org/officeDocument/2006/relationships/hyperlink" Target="https://gmatclub.com/forum/the-number-line-shown-contains-three-points-r-s-and-t-whose-coordin-113036.html" TargetMode="External"/><Relationship Id="rId533" Type="http://schemas.openxmlformats.org/officeDocument/2006/relationships/hyperlink" Target="https://gmatclub.com/forum/topic95107.html" TargetMode="External"/><Relationship Id="rId740" Type="http://schemas.openxmlformats.org/officeDocument/2006/relationships/hyperlink" Target="https://gmatclub.com/forum/topic100527.html" TargetMode="External"/><Relationship Id="rId172" Type="http://schemas.openxmlformats.org/officeDocument/2006/relationships/hyperlink" Target="https://gmatclub.com/forum/a-9-character-numeric-passcode-is-constructed-at-random-if-the-last-n-263364.html" TargetMode="External"/><Relationship Id="rId477" Type="http://schemas.openxmlformats.org/officeDocument/2006/relationships/hyperlink" Target="https://gmatclub.com/forum/topic54301.html" TargetMode="External"/><Relationship Id="rId600" Type="http://schemas.openxmlformats.org/officeDocument/2006/relationships/hyperlink" Target="https://gmatclub.com/forum/topic127282.html" TargetMode="External"/><Relationship Id="rId684" Type="http://schemas.openxmlformats.org/officeDocument/2006/relationships/hyperlink" Target="https://gmatclub.com/forum/topic95840.html" TargetMode="External"/><Relationship Id="rId337" Type="http://schemas.openxmlformats.org/officeDocument/2006/relationships/hyperlink" Target="http://gmatclub.com/forum/of-the-three-digit-integers-greater-than-660-how-many-have-128853.html" TargetMode="External"/><Relationship Id="rId34" Type="http://schemas.openxmlformats.org/officeDocument/2006/relationships/hyperlink" Target="https://gmatclub.com/forum/two-brands-of-detergent-are-to-be-combined-detergent-x-contains-20-pe-190705.html" TargetMode="External"/><Relationship Id="rId544" Type="http://schemas.openxmlformats.org/officeDocument/2006/relationships/hyperlink" Target="https://gmatclub.com/forum/topic93845.html" TargetMode="External"/><Relationship Id="rId183" Type="http://schemas.openxmlformats.org/officeDocument/2006/relationships/hyperlink" Target="https://gmatclub.com/forum/a-manufacturer-makes-and-sells-2-products-p-and-q-the-revenue-from-t-242847.html" TargetMode="External"/><Relationship Id="rId390" Type="http://schemas.openxmlformats.org/officeDocument/2006/relationships/hyperlink" Target="https://gmatclub.com/forum/if-x-and-y-are-integers-and-72-x-54-y-96-what-is-the-value-of-x-y-235508.html" TargetMode="External"/><Relationship Id="rId404" Type="http://schemas.openxmlformats.org/officeDocument/2006/relationships/hyperlink" Target="https://gmatclub.com/forum/which-of-the-following-is-the-product-of-two-integers-whose-61913.html" TargetMode="External"/><Relationship Id="rId611" Type="http://schemas.openxmlformats.org/officeDocument/2006/relationships/hyperlink" Target="https://gmatclub.com/forum/topic57300.html" TargetMode="External"/><Relationship Id="rId250" Type="http://schemas.openxmlformats.org/officeDocument/2006/relationships/hyperlink" Target="https://gmatclub.com/forum/if-1-2-of-the-air-in-a-tank-is-removed-with-each-stroke-of-a-66101.html" TargetMode="External"/><Relationship Id="rId488" Type="http://schemas.openxmlformats.org/officeDocument/2006/relationships/hyperlink" Target="https://gmatclub.com/forum/topic57927.html" TargetMode="External"/><Relationship Id="rId695" Type="http://schemas.openxmlformats.org/officeDocument/2006/relationships/hyperlink" Target="https://gmatclub.com/forum/topic36774.html" TargetMode="External"/><Relationship Id="rId709" Type="http://schemas.openxmlformats.org/officeDocument/2006/relationships/hyperlink" Target="https://gmatclub.com/forum/topic110744.html" TargetMode="External"/><Relationship Id="rId45" Type="http://schemas.openxmlformats.org/officeDocument/2006/relationships/hyperlink" Target="https://gmatclub.com/forum/the-i-eta-pi-fraternity-must-choose-a-delegation-of-3-senior-members-299148.html" TargetMode="External"/><Relationship Id="rId110" Type="http://schemas.openxmlformats.org/officeDocument/2006/relationships/hyperlink" Target="https://gmatclub.com/forum/in-a-certain-company-there-are-two-working-shifts-day-and-night-60-pe-347780.html" TargetMode="External"/><Relationship Id="rId348" Type="http://schemas.openxmlformats.org/officeDocument/2006/relationships/hyperlink" Target="https://gmatclub.com/forum/circle-with-center-o-and-radius-17-cms-has-a-chord-pq-of-length-of-376633.html" TargetMode="External"/><Relationship Id="rId555" Type="http://schemas.openxmlformats.org/officeDocument/2006/relationships/hyperlink" Target="https://gmatclub.com/forum/topic109445.html" TargetMode="External"/><Relationship Id="rId194" Type="http://schemas.openxmlformats.org/officeDocument/2006/relationships/hyperlink" Target="https://gmatclub.com/forum/from-a-group-of-7-men-and-6-women-five-persons-are-to-be-selected-to-226167.html" TargetMode="External"/><Relationship Id="rId208" Type="http://schemas.openxmlformats.org/officeDocument/2006/relationships/hyperlink" Target="https://gmatclub.com/forum/solution-y-is-40-percent-sugar-by-volume-and-solution-x-is-20-percent-185609.html" TargetMode="External"/><Relationship Id="rId415" Type="http://schemas.openxmlformats.org/officeDocument/2006/relationships/hyperlink" Target="https://gmatclub.com/forum/how-many-positive-integers-less-than-20-are-either-a-multipl-71108.html" TargetMode="External"/><Relationship Id="rId622" Type="http://schemas.openxmlformats.org/officeDocument/2006/relationships/hyperlink" Target="https://gmatclub.com/forum/topic79493.html" TargetMode="External"/><Relationship Id="rId261" Type="http://schemas.openxmlformats.org/officeDocument/2006/relationships/hyperlink" Target="https://gmatclub.com/forum/rates-for-having-a-manuscript-typed-at-a-certain-typing-65312.html" TargetMode="External"/><Relationship Id="rId499" Type="http://schemas.openxmlformats.org/officeDocument/2006/relationships/hyperlink" Target="https://gmatclub.com/forum/topic83728.html" TargetMode="External"/><Relationship Id="rId56" Type="http://schemas.openxmlformats.org/officeDocument/2006/relationships/hyperlink" Target="https://gmatclub.com/forum/four-men-and-four-women-are-to-be-seated-alternately-at-a-round-table-350369.html" TargetMode="External"/><Relationship Id="rId359" Type="http://schemas.openxmlformats.org/officeDocument/2006/relationships/hyperlink" Target="https://gmatclub.com/forum/if-r-376739.html" TargetMode="External"/><Relationship Id="rId566" Type="http://schemas.openxmlformats.org/officeDocument/2006/relationships/hyperlink" Target="https://gmatclub.com/forum/topic85707.html" TargetMode="External"/><Relationship Id="rId121" Type="http://schemas.openxmlformats.org/officeDocument/2006/relationships/hyperlink" Target="https://gmatclub.com/forum/17-167781.html" TargetMode="External"/><Relationship Id="rId219" Type="http://schemas.openxmlformats.org/officeDocument/2006/relationships/hyperlink" Target="https://gmatclub.com/forum/what-is-the-greatest-prime-factor-of-104757.html" TargetMode="External"/><Relationship Id="rId426" Type="http://schemas.openxmlformats.org/officeDocument/2006/relationships/hyperlink" Target="https://gmatclub.com/forum/during-a-trip-francine-traveled-x-percent-of-the-total-distance-at-an-94933.html" TargetMode="External"/><Relationship Id="rId633" Type="http://schemas.openxmlformats.org/officeDocument/2006/relationships/hyperlink" Target="https://gmatclub.com/forum/topic128527.html" TargetMode="External"/><Relationship Id="rId67" Type="http://schemas.openxmlformats.org/officeDocument/2006/relationships/hyperlink" Target="https://gmatclub.com/forum/in-the-city-of-san-durango-60-people-own-cats-dogs-or-rab-143427.html" TargetMode="External"/><Relationship Id="rId272" Type="http://schemas.openxmlformats.org/officeDocument/2006/relationships/hyperlink" Target="https://gmatclub.com/forum/if-a-b-1-3-b-c-2-c-d-1-2-d-e-3-and-e-f-1-4-the-171692.html" TargetMode="External"/><Relationship Id="rId577" Type="http://schemas.openxmlformats.org/officeDocument/2006/relationships/hyperlink" Target="https://gmatclub.com/forum/topic1476.html" TargetMode="External"/><Relationship Id="rId700" Type="http://schemas.openxmlformats.org/officeDocument/2006/relationships/hyperlink" Target="https://gmatclub.com/forum/topic88377.html" TargetMode="External"/><Relationship Id="rId132" Type="http://schemas.openxmlformats.org/officeDocument/2006/relationships/hyperlink" Target="https://gmatclub.com/forum/if-a-0-and-b-0-which-of-the-following-is-equivalent-to-a-b-a-b-368127.html" TargetMode="External"/><Relationship Id="rId437" Type="http://schemas.openxmlformats.org/officeDocument/2006/relationships/hyperlink" Target="https://gmatclub.com/forum/the-perimeter-of-a-certain-isosceles-right-triangle-is-39346.html" TargetMode="External"/><Relationship Id="rId644" Type="http://schemas.openxmlformats.org/officeDocument/2006/relationships/hyperlink" Target="https://gmatclub.com/forum/topic99378.html" TargetMode="External"/><Relationship Id="rId283" Type="http://schemas.openxmlformats.org/officeDocument/2006/relationships/hyperlink" Target="https://gmatclub.com/forum/a-total-of-s-oranges-are-to-be-packaged-in-boxes-that-will-hold-r-oran-220279.html" TargetMode="External"/><Relationship Id="rId490" Type="http://schemas.openxmlformats.org/officeDocument/2006/relationships/hyperlink" Target="https://gmatclub.com/forum/topic59416.html" TargetMode="External"/><Relationship Id="rId504" Type="http://schemas.openxmlformats.org/officeDocument/2006/relationships/hyperlink" Target="https://gmatclub.com/forum/topic64290.html" TargetMode="External"/><Relationship Id="rId711" Type="http://schemas.openxmlformats.org/officeDocument/2006/relationships/hyperlink" Target="https://gmatclub.com/forum/topic89307.html" TargetMode="External"/><Relationship Id="rId78" Type="http://schemas.openxmlformats.org/officeDocument/2006/relationships/hyperlink" Target="https://gmatclub.com/forum/there-were-5-candidates-alexa-bill-charlie-dan-and-ernie-vying-345111.html" TargetMode="External"/><Relationship Id="rId143" Type="http://schemas.openxmlformats.org/officeDocument/2006/relationships/hyperlink" Target="https://gmatclub.com/forum/if-the-president-and-vice-president-must-sit-next-to-each-other-in-a-204729.html" TargetMode="External"/><Relationship Id="rId350" Type="http://schemas.openxmlformats.org/officeDocument/2006/relationships/hyperlink" Target="https://gmatclub.com/forum/if-x-1-x-4-x2-1-x2-226125.html" TargetMode="External"/><Relationship Id="rId588" Type="http://schemas.openxmlformats.org/officeDocument/2006/relationships/hyperlink" Target="https://gmatclub.com/forum/topic97015.html" TargetMode="External"/><Relationship Id="rId9" Type="http://schemas.openxmlformats.org/officeDocument/2006/relationships/hyperlink" Target="https://gmatclub.com/forum/stephanie-has-9-4-cups-of-milk-on-hand-and-makes-2-batches-of-cookies-220811.html" TargetMode="External"/><Relationship Id="rId210" Type="http://schemas.openxmlformats.org/officeDocument/2006/relationships/hyperlink" Target="https://gmatclub.com/forum/andrew-and-stephen-drive-on-the-highway-in-the-same-direction-at-respe-77984.html" TargetMode="External"/><Relationship Id="rId448" Type="http://schemas.openxmlformats.org/officeDocument/2006/relationships/hyperlink" Target="https://gmatclub.com/forum/the-figure-shows-the-top-side-of-a-circular-medallion-made-of-a-circul-101845.html" TargetMode="External"/><Relationship Id="rId655" Type="http://schemas.openxmlformats.org/officeDocument/2006/relationships/hyperlink" Target="https://gmatclub.com/forum/topic57374.html" TargetMode="External"/><Relationship Id="rId294" Type="http://schemas.openxmlformats.org/officeDocument/2006/relationships/hyperlink" Target="https://gmatclub.com/forum/how-many-integer-values-of-p-are-there-such-that-p-372914.html" TargetMode="External"/><Relationship Id="rId308" Type="http://schemas.openxmlformats.org/officeDocument/2006/relationships/hyperlink" Target="https://gmatclub.com/forum/if-10-2-5-2-is-divisible-by-10-n-what-is-the-greatest-106060.html" TargetMode="External"/><Relationship Id="rId515" Type="http://schemas.openxmlformats.org/officeDocument/2006/relationships/hyperlink" Target="https://gmatclub.com/forum/topic82093.html" TargetMode="External"/><Relationship Id="rId722" Type="http://schemas.openxmlformats.org/officeDocument/2006/relationships/hyperlink" Target="https://gmatclub.com/forum/topic101845.html" TargetMode="External"/><Relationship Id="rId89" Type="http://schemas.openxmlformats.org/officeDocument/2006/relationships/hyperlink" Target="https://gmatclub.com/forum/in-the-figure-above-equilateral-triangle-abc-is-inscribed-in-the-97393.html" TargetMode="External"/><Relationship Id="rId154" Type="http://schemas.openxmlformats.org/officeDocument/2006/relationships/hyperlink" Target="https://gmatclub.com/forum/how-many-even-numbers-between-1-and-300-are-divisible-by-13-but-not-by-372115.html" TargetMode="External"/><Relationship Id="rId361" Type="http://schemas.openxmlformats.org/officeDocument/2006/relationships/hyperlink" Target="https://gmatclub.com/forum/square-pqrs-is-inscribed-in-the-square-abcd-whose-168415.html" TargetMode="External"/><Relationship Id="rId599" Type="http://schemas.openxmlformats.org/officeDocument/2006/relationships/hyperlink" Target="https://gmatclub.com/forum/topic100223.html" TargetMode="External"/><Relationship Id="rId459" Type="http://schemas.openxmlformats.org/officeDocument/2006/relationships/hyperlink" Target="https://gmatclub.com/forum/three-new-students-are-to-be-assigned-at-random-to-5-empty-dormitory-377435.html" TargetMode="External"/><Relationship Id="rId666" Type="http://schemas.openxmlformats.org/officeDocument/2006/relationships/hyperlink" Target="https://gmatclub.com/forum/topic33135.html" TargetMode="External"/><Relationship Id="rId16" Type="http://schemas.openxmlformats.org/officeDocument/2006/relationships/hyperlink" Target="https://gmatclub.com/forum/when-a-car-traveled-from-town-a-to-town-b-without-stopping-the-363833.html" TargetMode="External"/><Relationship Id="rId221" Type="http://schemas.openxmlformats.org/officeDocument/2006/relationships/hyperlink" Target="https://gmatclub.com/forum/when-positive-integer-x-is-divided-by-positive-integer-y-106493.html" TargetMode="External"/><Relationship Id="rId319" Type="http://schemas.openxmlformats.org/officeDocument/2006/relationships/hyperlink" Target="https://gmatclub.com/forum/stores-x-y-and-z-each-sell-a-certain-item-that-has-a-given-161578.html" TargetMode="External"/><Relationship Id="rId526" Type="http://schemas.openxmlformats.org/officeDocument/2006/relationships/hyperlink" Target="https://gmatclub.com/forum/topic101189.html" TargetMode="External"/><Relationship Id="rId733" Type="http://schemas.openxmlformats.org/officeDocument/2006/relationships/hyperlink" Target="https://gmatclub.com/forum/topic13837.html" TargetMode="External"/><Relationship Id="rId165" Type="http://schemas.openxmlformats.org/officeDocument/2006/relationships/hyperlink" Target="https://gmatclub.com/forum/if-y-is-an-integer-then-the-least-possible-value-of-23-5y-is-139867.html" TargetMode="External"/><Relationship Id="rId372" Type="http://schemas.openxmlformats.org/officeDocument/2006/relationships/hyperlink" Target="https://gmatclub.com/forum/in-a-rectangle-abcd-ab-65-if-ab-bc-cd-100-what-is-the-maxim-374574.html" TargetMode="External"/><Relationship Id="rId677" Type="http://schemas.openxmlformats.org/officeDocument/2006/relationships/hyperlink" Target="https://gmatclub.com/forum/topic2477.html" TargetMode="External"/><Relationship Id="rId232" Type="http://schemas.openxmlformats.org/officeDocument/2006/relationships/hyperlink" Target="https://gmatclub.com/forum/which-of-the-following-fractions-is-closest-to-220300.html" TargetMode="External"/><Relationship Id="rId27" Type="http://schemas.openxmlformats.org/officeDocument/2006/relationships/hyperlink" Target="https://gmatclub.com/forum/according-to-a-survey-7-percent-of-teenagers-have-not-used-a-computer-243876.html" TargetMode="External"/><Relationship Id="rId537" Type="http://schemas.openxmlformats.org/officeDocument/2006/relationships/hyperlink" Target="https://gmatclub.com/forum/topic85218.html" TargetMode="External"/><Relationship Id="rId744" Type="http://schemas.openxmlformats.org/officeDocument/2006/relationships/comments" Target="../comments2.xml"/><Relationship Id="rId80" Type="http://schemas.openxmlformats.org/officeDocument/2006/relationships/hyperlink" Target="https://gmatclub.com/forum/a-person-plans-to-visit-the-national-museum-once-each-month-in-a-year-365452.html" TargetMode="External"/><Relationship Id="rId176" Type="http://schemas.openxmlformats.org/officeDocument/2006/relationships/hyperlink" Target="https://gmatclub.com/forum/the-data-set-above-contains-two-unknown-values-x-and-y-where-x-y-373324.html" TargetMode="External"/><Relationship Id="rId383" Type="http://schemas.openxmlformats.org/officeDocument/2006/relationships/hyperlink" Target="https://gmatclub.com/forum/mark-bought-shares-for-a-total-value-of-1000-next-day-the-price-of-192370.html" TargetMode="External"/><Relationship Id="rId590" Type="http://schemas.openxmlformats.org/officeDocument/2006/relationships/hyperlink" Target="https://gmatclub.com/forum/topic204729.html" TargetMode="External"/><Relationship Id="rId604" Type="http://schemas.openxmlformats.org/officeDocument/2006/relationships/hyperlink" Target="https://gmatclub.com/forum/topic128298.html" TargetMode="External"/><Relationship Id="rId243" Type="http://schemas.openxmlformats.org/officeDocument/2006/relationships/hyperlink" Target="https://gmatclub.com/forum/if-n-is-a-positive-integer-how-many-of-the-ten-digits-from-167272.html" TargetMode="External"/><Relationship Id="rId450" Type="http://schemas.openxmlformats.org/officeDocument/2006/relationships/hyperlink" Target="https://gmatclub.com/forum/in-a-certain-animal-population-for-each-of-the-first-3-mont-69115.html" TargetMode="External"/><Relationship Id="rId688" Type="http://schemas.openxmlformats.org/officeDocument/2006/relationships/hyperlink" Target="https://gmatclub.com/forum/topic109662.html" TargetMode="External"/><Relationship Id="rId38" Type="http://schemas.openxmlformats.org/officeDocument/2006/relationships/hyperlink" Target="https://gmatclub.com/forum/there-are-2-bars-of-gold-silver-alloy-one-piece-has-2-parts-48285.html" TargetMode="External"/><Relationship Id="rId103" Type="http://schemas.openxmlformats.org/officeDocument/2006/relationships/hyperlink" Target="https://gmatclub.com/forum/a-certain-company-with-118-employees-o-ered-three-di-erent-training-c-370715.html" TargetMode="External"/><Relationship Id="rId310" Type="http://schemas.openxmlformats.org/officeDocument/2006/relationships/hyperlink" Target="https://gmatclub.com/forum/if-x-x-2-which-of-the-following-must-be-true-99506.html" TargetMode="External"/><Relationship Id="rId548" Type="http://schemas.openxmlformats.org/officeDocument/2006/relationships/hyperlink" Target="https://gmatclub.com/forum/topic15626.html" TargetMode="External"/><Relationship Id="rId91" Type="http://schemas.openxmlformats.org/officeDocument/2006/relationships/hyperlink" Target="https://gmatclub.com/forum/for-a-display-identical-cubic-boxes-are-stacked-in-square-160340.html" TargetMode="External"/><Relationship Id="rId187" Type="http://schemas.openxmlformats.org/officeDocument/2006/relationships/hyperlink" Target="https://gmatclub.com/forum/the-ratio-of-pens-and-students-in-the-class-is-34-9-when-each-student-373700.html" TargetMode="External"/><Relationship Id="rId394" Type="http://schemas.openxmlformats.org/officeDocument/2006/relationships/hyperlink" Target="https://gmatclub.com/forum/in-traveling-from-a-dormitory-to-a-certain-city-a-student-went-1-5-of-208036.html" TargetMode="External"/><Relationship Id="rId408" Type="http://schemas.openxmlformats.org/officeDocument/2006/relationships/hyperlink" Target="https://gmatclub.com/forum/three-types-of-pencils-j-k-and-l-cost-0-05-0-10-and-45952.html" TargetMode="External"/><Relationship Id="rId615" Type="http://schemas.openxmlformats.org/officeDocument/2006/relationships/hyperlink" Target="https://gmatclub.com/forum/topic88270.html" TargetMode="External"/><Relationship Id="rId254" Type="http://schemas.openxmlformats.org/officeDocument/2006/relationships/hyperlink" Target="https://gmatclub.com/forum/what-is-the-sum-of-all-3-digit-numbers-that-leave-a-remainde-82028.html" TargetMode="External"/><Relationship Id="rId699" Type="http://schemas.openxmlformats.org/officeDocument/2006/relationships/hyperlink" Target="https://gmatclub.com/forum/topic54913.html" TargetMode="External"/><Relationship Id="rId49" Type="http://schemas.openxmlformats.org/officeDocument/2006/relationships/hyperlink" Target="https://gmatclub.com/forum/in-how-many-ways-can-3-red-marbles-2-blue-marbles-and-5-yellow-marbl-370954.html" TargetMode="External"/><Relationship Id="rId114" Type="http://schemas.openxmlformats.org/officeDocument/2006/relationships/hyperlink" Target="https://gmatclub.com/forum/if-5-x-5-x-3-124-5-y-what-is-y-in-terms-of-x-109080.html" TargetMode="External"/><Relationship Id="rId461" Type="http://schemas.openxmlformats.org/officeDocument/2006/relationships/hyperlink" Target="https://gmatclub.com/forum/a-traffic-light-runs-repeatedly-through-the-following-cycle-green-for-378057.html" TargetMode="External"/><Relationship Id="rId559" Type="http://schemas.openxmlformats.org/officeDocument/2006/relationships/hyperlink" Target="https://gmatclub.com/forum/topic102053.html" TargetMode="External"/><Relationship Id="rId198" Type="http://schemas.openxmlformats.org/officeDocument/2006/relationships/hyperlink" Target="https://gmatclub.com/forum/1-226039.html" TargetMode="External"/><Relationship Id="rId321" Type="http://schemas.openxmlformats.org/officeDocument/2006/relationships/hyperlink" Target="https://gmatclub.com/forum/twenty-four-men-can-complete-a-work-in-sixteen-days-thirty-two-women-c-236152.html" TargetMode="External"/><Relationship Id="rId419" Type="http://schemas.openxmlformats.org/officeDocument/2006/relationships/hyperlink" Target="https://gmatclub.com/forum/if-a-committee-of-3-people-is-to-be-selected-from-among-5-married-coup-88772.html" TargetMode="External"/><Relationship Id="rId626" Type="http://schemas.openxmlformats.org/officeDocument/2006/relationships/hyperlink" Target="https://gmatclub.com/forum/topic68725.html" TargetMode="External"/><Relationship Id="rId265" Type="http://schemas.openxmlformats.org/officeDocument/2006/relationships/hyperlink" Target="https://gmatclub.com/forum/the-vertices-of-a-rectangle-in-the-standard-x-y-coordinate-place-are-160761.html" TargetMode="External"/><Relationship Id="rId472" Type="http://schemas.openxmlformats.org/officeDocument/2006/relationships/hyperlink" Target="https://gmatclub.com/forum/topic44529.html" TargetMode="External"/><Relationship Id="rId125" Type="http://schemas.openxmlformats.org/officeDocument/2006/relationships/hyperlink" Target="https://gmatclub.com/forum/what-is-the-value-of-m-in-the-equation-below-213137.html" TargetMode="External"/><Relationship Id="rId332" Type="http://schemas.openxmlformats.org/officeDocument/2006/relationships/hyperlink" Target="https://gmatclub.com/forum/which-of-the-following-inequalities-has-a-solution-set-that-when-107271.html" TargetMode="External"/><Relationship Id="rId637" Type="http://schemas.openxmlformats.org/officeDocument/2006/relationships/hyperlink" Target="https://gmatclub.com/forum/topic126232.html" TargetMode="External"/><Relationship Id="rId276" Type="http://schemas.openxmlformats.org/officeDocument/2006/relationships/hyperlink" Target="https://gmatclub.com/forum/the-cost-of-4-pens-is-equal-to-the-cost-of-6-pencils-the-cost-of-a-cd-270096.html" TargetMode="External"/><Relationship Id="rId483" Type="http://schemas.openxmlformats.org/officeDocument/2006/relationships/hyperlink" Target="https://gmatclub.com/forum/topic29463.html" TargetMode="External"/><Relationship Id="rId690" Type="http://schemas.openxmlformats.org/officeDocument/2006/relationships/hyperlink" Target="https://gmatclub.com/forum/topic99822.html" TargetMode="External"/><Relationship Id="rId704" Type="http://schemas.openxmlformats.org/officeDocument/2006/relationships/hyperlink" Target="https://gmatclub.com/forum/topic96084.html" TargetMode="External"/><Relationship Id="rId40" Type="http://schemas.openxmlformats.org/officeDocument/2006/relationships/hyperlink" Target="https://gmatclub.com/forum/rice-mixture-a-is-25-percent-brown-rice-and-75-percent-wild-rice-by-we-264164.html" TargetMode="External"/><Relationship Id="rId136" Type="http://schemas.openxmlformats.org/officeDocument/2006/relationships/hyperlink" Target="https://gmatclub.com/forum/if-243-1-3-3-x-then-x-is-equal-to-346652.html" TargetMode="External"/><Relationship Id="rId343" Type="http://schemas.openxmlformats.org/officeDocument/2006/relationships/hyperlink" Target="https://gmatclub.com/forum/if-5-6-x-x-then-x-has-how-many-possible-values-144909.html" TargetMode="External"/><Relationship Id="rId550" Type="http://schemas.openxmlformats.org/officeDocument/2006/relationships/hyperlink" Target="https://gmatclub.com/forum/topic27879.html" TargetMode="External"/><Relationship Id="rId203" Type="http://schemas.openxmlformats.org/officeDocument/2006/relationships/hyperlink" Target="https://gmatclub.com/forum/two-men-a-and-b-walk-from-p-to-q-a-distance-of-21-km-at-rates-3-and-287602.html" TargetMode="External"/><Relationship Id="rId648" Type="http://schemas.openxmlformats.org/officeDocument/2006/relationships/hyperlink" Target="https://gmatclub.com/forum/topic60401.html" TargetMode="External"/><Relationship Id="rId287" Type="http://schemas.openxmlformats.org/officeDocument/2006/relationships/hyperlink" Target="https://gmatclub.com/forum/if-a-b-c-then-all-of-the-following-could-be-true-except-b-c-a-286415.html" TargetMode="External"/><Relationship Id="rId410" Type="http://schemas.openxmlformats.org/officeDocument/2006/relationships/hyperlink" Target="https://gmatclub.com/forum/if-2x-5y-8-and-3x-2y-what-is-the-value-of-2x-y-91957.html" TargetMode="External"/><Relationship Id="rId494" Type="http://schemas.openxmlformats.org/officeDocument/2006/relationships/hyperlink" Target="https://gmatclub.com/forum/topic20998.html" TargetMode="External"/><Relationship Id="rId508" Type="http://schemas.openxmlformats.org/officeDocument/2006/relationships/hyperlink" Target="https://gmatclub.com/forum/topic99333.html" TargetMode="External"/><Relationship Id="rId715" Type="http://schemas.openxmlformats.org/officeDocument/2006/relationships/hyperlink" Target="https://gmatclub.com/forum/topic70317.html" TargetMode="External"/><Relationship Id="rId147" Type="http://schemas.openxmlformats.org/officeDocument/2006/relationships/hyperlink" Target="https://gmatclub.com/forum/a-certain-company-has-18-equally-qualified-applicants-for-60934.html" TargetMode="External"/><Relationship Id="rId354" Type="http://schemas.openxmlformats.org/officeDocument/2006/relationships/hyperlink" Target="https://gmatclub.com/forum/at-the-end-of-year-x-automobile-installment-credit-accounte-163009.html" TargetMode="External"/><Relationship Id="rId51" Type="http://schemas.openxmlformats.org/officeDocument/2006/relationships/hyperlink" Target="https://gmatclub.com/forum/a-jazz-ensemble-is-holding-auditions-for-new-musicians-11-total-music-372132.html" TargetMode="External"/><Relationship Id="rId561" Type="http://schemas.openxmlformats.org/officeDocument/2006/relationships/hyperlink" Target="https://gmatclub.com/forum/topic90731.html" TargetMode="External"/><Relationship Id="rId659" Type="http://schemas.openxmlformats.org/officeDocument/2006/relationships/hyperlink" Target="https://gmatclub.com/forum/topic55961.html" TargetMode="External"/><Relationship Id="rId214" Type="http://schemas.openxmlformats.org/officeDocument/2006/relationships/hyperlink" Target="https://gmatclub.com/forum/what-is-the-remainder-when-43-86-is-divided-by-134778.html" TargetMode="External"/><Relationship Id="rId298" Type="http://schemas.openxmlformats.org/officeDocument/2006/relationships/hyperlink" Target="https://gmatclub.com/forum/at-springfield-high-three-fourths-of-the-male-students-and-126162.html" TargetMode="External"/><Relationship Id="rId421" Type="http://schemas.openxmlformats.org/officeDocument/2006/relationships/hyperlink" Target="https://gmatclub.com/forum/a-computer-can-perform-1-000-000-calculations-per-second-at-this-rate-30792.html" TargetMode="External"/><Relationship Id="rId519" Type="http://schemas.openxmlformats.org/officeDocument/2006/relationships/hyperlink" Target="https://gmatclub.com/forum/topic113036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10E58-1020-401D-BC70-3035310B9532}">
  <dimension ref="A1:CR1159"/>
  <sheetViews>
    <sheetView zoomScale="54" zoomScaleNormal="70" workbookViewId="0">
      <pane xSplit="7" ySplit="25" topLeftCell="BB26" activePane="bottomRight" state="frozen"/>
      <selection pane="topRight" activeCell="H1" sqref="H1"/>
      <selection pane="bottomLeft" activeCell="A20" sqref="A20"/>
      <selection pane="bottomRight" activeCell="BC28" sqref="BC28"/>
    </sheetView>
  </sheetViews>
  <sheetFormatPr defaultRowHeight="15" x14ac:dyDescent="0.25"/>
  <cols>
    <col min="2" max="2" width="17.140625" customWidth="1"/>
    <col min="4" max="4" width="12" bestFit="1" customWidth="1"/>
    <col min="5" max="5" width="16.85546875" bestFit="1" customWidth="1"/>
    <col min="6" max="6" width="19.42578125" bestFit="1" customWidth="1"/>
    <col min="7" max="7" width="18.42578125" customWidth="1"/>
    <col min="9" max="9" width="1.5703125" customWidth="1"/>
    <col min="10" max="10" width="9.5703125" bestFit="1" customWidth="1"/>
    <col min="13" max="13" width="11.42578125" bestFit="1" customWidth="1"/>
    <col min="14" max="14" width="12.5703125" bestFit="1" customWidth="1"/>
    <col min="15" max="15" width="20.42578125" bestFit="1" customWidth="1"/>
    <col min="16" max="16" width="16.42578125" customWidth="1"/>
    <col min="17" max="17" width="14.7109375" bestFit="1" customWidth="1"/>
    <col min="18" max="18" width="22" bestFit="1" customWidth="1"/>
    <col min="19" max="19" width="14.7109375" customWidth="1"/>
    <col min="21" max="21" width="14" bestFit="1" customWidth="1"/>
    <col min="23" max="23" width="12.85546875" bestFit="1" customWidth="1"/>
    <col min="24" max="24" width="12.85546875" customWidth="1"/>
    <col min="25" max="25" width="12.7109375" style="75" customWidth="1"/>
    <col min="26" max="26" width="39.42578125" style="72" customWidth="1"/>
    <col min="27" max="27" width="20.140625" bestFit="1" customWidth="1"/>
    <col min="28" max="28" width="16" bestFit="1" customWidth="1"/>
    <col min="29" max="29" width="14.140625" bestFit="1" customWidth="1"/>
    <col min="30" max="30" width="18.28515625" bestFit="1" customWidth="1"/>
    <col min="31" max="31" width="13.42578125" bestFit="1" customWidth="1"/>
    <col min="32" max="32" width="14.5703125" bestFit="1" customWidth="1"/>
    <col min="33" max="33" width="34.5703125" bestFit="1" customWidth="1"/>
    <col min="34" max="35" width="21.85546875" bestFit="1" customWidth="1"/>
    <col min="36" max="38" width="21.85546875" customWidth="1"/>
    <col min="39" max="41" width="21.85546875" bestFit="1" customWidth="1"/>
    <col min="42" max="44" width="21.85546875" customWidth="1"/>
    <col min="46" max="46" width="19.85546875" bestFit="1" customWidth="1"/>
    <col min="47" max="47" width="14.140625" bestFit="1" customWidth="1"/>
    <col min="48" max="48" width="16.5703125" bestFit="1" customWidth="1"/>
    <col min="49" max="52" width="16.5703125" customWidth="1"/>
    <col min="53" max="53" width="16.5703125" bestFit="1" customWidth="1"/>
    <col min="54" max="54" width="19.140625" bestFit="1" customWidth="1"/>
    <col min="55" max="55" width="22.5703125" bestFit="1" customWidth="1"/>
    <col min="56" max="56" width="15.140625" bestFit="1" customWidth="1"/>
    <col min="57" max="57" width="21.42578125" bestFit="1" customWidth="1"/>
    <col min="58" max="58" width="25.42578125" bestFit="1" customWidth="1"/>
    <col min="59" max="59" width="20.7109375" bestFit="1" customWidth="1"/>
    <col min="60" max="60" width="15.42578125" customWidth="1"/>
    <col min="61" max="61" width="21.28515625" bestFit="1" customWidth="1"/>
    <col min="62" max="62" width="21.28515625" customWidth="1"/>
    <col min="65" max="65" width="19.28515625" bestFit="1" customWidth="1"/>
    <col min="66" max="67" width="17" bestFit="1" customWidth="1"/>
  </cols>
  <sheetData>
    <row r="1" spans="2:96" ht="28.5" hidden="1" x14ac:dyDescent="0.45">
      <c r="B1" s="32"/>
      <c r="C1" s="33"/>
      <c r="D1" s="33"/>
      <c r="E1" s="33"/>
      <c r="F1" s="33"/>
      <c r="G1" s="33"/>
      <c r="Z1" s="79"/>
      <c r="AA1" s="39"/>
      <c r="AB1" s="8"/>
    </row>
    <row r="2" spans="2:96" ht="28.5" hidden="1" x14ac:dyDescent="0.45">
      <c r="B2" s="32"/>
      <c r="C2" s="33"/>
      <c r="D2" s="33"/>
      <c r="E2" s="33"/>
      <c r="F2" s="33"/>
      <c r="G2" s="33"/>
      <c r="Z2" s="79"/>
      <c r="AA2" s="39"/>
      <c r="AB2" s="8"/>
    </row>
    <row r="3" spans="2:96" ht="28.5" hidden="1" x14ac:dyDescent="0.45">
      <c r="B3" s="32"/>
      <c r="C3" s="33"/>
      <c r="D3" s="33"/>
      <c r="E3" s="33"/>
      <c r="F3" s="33"/>
      <c r="G3" s="33"/>
      <c r="Z3" s="79"/>
      <c r="AA3" s="39"/>
      <c r="AB3" s="8"/>
    </row>
    <row r="4" spans="2:96" ht="28.5" hidden="1" x14ac:dyDescent="0.45">
      <c r="B4" s="32"/>
      <c r="C4" s="33"/>
      <c r="D4" s="33"/>
      <c r="E4" s="33"/>
      <c r="F4" s="33"/>
      <c r="G4" s="33"/>
      <c r="Z4" s="79"/>
      <c r="AA4" s="39"/>
      <c r="AB4" s="8"/>
    </row>
    <row r="5" spans="2:96" ht="28.5" hidden="1" x14ac:dyDescent="0.45">
      <c r="B5" s="32"/>
      <c r="C5" s="33"/>
      <c r="D5" s="33"/>
      <c r="E5" s="33"/>
      <c r="F5" s="33"/>
      <c r="G5" s="33"/>
      <c r="Z5" s="79"/>
      <c r="AA5" s="39"/>
      <c r="AB5" s="8"/>
    </row>
    <row r="6" spans="2:96" ht="28.5" hidden="1" x14ac:dyDescent="0.45">
      <c r="B6" s="32"/>
      <c r="C6" s="33"/>
      <c r="D6" s="33"/>
      <c r="E6" s="33"/>
      <c r="F6" s="33"/>
      <c r="G6" s="33" t="s">
        <v>144</v>
      </c>
      <c r="Z6" s="79"/>
      <c r="AA6" s="39"/>
      <c r="AB6" s="8"/>
    </row>
    <row r="7" spans="2:96" ht="28.5" hidden="1" x14ac:dyDescent="0.45">
      <c r="B7" s="32"/>
      <c r="C7" s="33"/>
      <c r="D7" s="33"/>
      <c r="E7" s="33"/>
      <c r="F7" s="33"/>
      <c r="G7" s="33"/>
      <c r="Z7" s="79"/>
      <c r="AA7" s="39"/>
      <c r="AB7" s="45">
        <f t="shared" ref="AB7:AI7" si="0">AB$11/SUM($AB$11:$BO$11)</f>
        <v>0.10329670329670329</v>
      </c>
      <c r="AC7" s="45">
        <f t="shared" si="0"/>
        <v>0.12087912087912088</v>
      </c>
      <c r="AD7" s="45">
        <f t="shared" si="0"/>
        <v>3.9560439560439559E-2</v>
      </c>
      <c r="AE7" s="45">
        <f t="shared" si="0"/>
        <v>3.2967032967032968E-2</v>
      </c>
      <c r="AF7" s="45">
        <f t="shared" si="0"/>
        <v>3.7362637362637362E-2</v>
      </c>
      <c r="AG7" s="45">
        <f t="shared" si="0"/>
        <v>3.5164835164835165E-2</v>
      </c>
      <c r="AH7" s="45">
        <f t="shared" si="0"/>
        <v>2.6373626373626374E-2</v>
      </c>
      <c r="AI7" s="45">
        <f t="shared" si="0"/>
        <v>2.4175824175824177E-2</v>
      </c>
      <c r="AJ7" s="45"/>
      <c r="AK7" s="45"/>
      <c r="AL7" s="45"/>
      <c r="AM7" s="45">
        <f t="shared" ref="AM7:BO7" si="1">AM$11/SUM($AB$11:$BO$11)</f>
        <v>1.9780219780219779E-2</v>
      </c>
      <c r="AN7" s="45">
        <f t="shared" si="1"/>
        <v>3.0769230769230771E-2</v>
      </c>
      <c r="AO7" s="45">
        <f t="shared" si="1"/>
        <v>1.5384615384615385E-2</v>
      </c>
      <c r="AP7" s="45">
        <f t="shared" si="1"/>
        <v>2.197802197802198E-2</v>
      </c>
      <c r="AQ7" s="45">
        <f t="shared" si="1"/>
        <v>1.9780219780219779E-2</v>
      </c>
      <c r="AR7" s="45">
        <f t="shared" si="1"/>
        <v>8.7912087912087912E-3</v>
      </c>
      <c r="AS7" s="45">
        <f t="shared" si="1"/>
        <v>6.5934065934065934E-3</v>
      </c>
      <c r="AT7" s="45">
        <f t="shared" si="1"/>
        <v>0.10549450549450549</v>
      </c>
      <c r="AU7" s="45">
        <f t="shared" si="1"/>
        <v>8.7912087912087912E-3</v>
      </c>
      <c r="AV7" s="45">
        <f t="shared" si="1"/>
        <v>2.1978021978021978E-3</v>
      </c>
      <c r="AW7" s="45">
        <f t="shared" si="1"/>
        <v>2.4175824175824177E-2</v>
      </c>
      <c r="AX7" s="45">
        <f t="shared" si="1"/>
        <v>6.5934065934065934E-3</v>
      </c>
      <c r="AY7" s="45">
        <f t="shared" si="1"/>
        <v>2.197802197802198E-2</v>
      </c>
      <c r="AZ7" s="45">
        <f t="shared" si="1"/>
        <v>1.098901098901099E-2</v>
      </c>
      <c r="BA7" s="45">
        <f t="shared" si="1"/>
        <v>2.1978021978021978E-3</v>
      </c>
      <c r="BB7" s="45">
        <f t="shared" si="1"/>
        <v>1.5384615384615385E-2</v>
      </c>
      <c r="BC7" s="45">
        <f t="shared" si="1"/>
        <v>3.9560439560439559E-2</v>
      </c>
      <c r="BD7" s="45">
        <f t="shared" si="1"/>
        <v>3.2967032967032968E-2</v>
      </c>
      <c r="BE7" s="45">
        <f t="shared" si="1"/>
        <v>1.3186813186813187E-2</v>
      </c>
      <c r="BF7" s="45">
        <f t="shared" si="1"/>
        <v>0</v>
      </c>
      <c r="BG7" s="45">
        <f t="shared" si="1"/>
        <v>2.6373626373626374E-2</v>
      </c>
      <c r="BH7" s="45">
        <f t="shared" si="1"/>
        <v>4.3956043956043956E-3</v>
      </c>
      <c r="BI7" s="45">
        <f t="shared" si="1"/>
        <v>0</v>
      </c>
      <c r="BJ7" s="45">
        <f t="shared" si="1"/>
        <v>8.7912087912087912E-3</v>
      </c>
      <c r="BK7" s="45">
        <f t="shared" si="1"/>
        <v>1.3186813186813187E-2</v>
      </c>
      <c r="BL7" s="45"/>
      <c r="BM7" s="45">
        <f t="shared" si="1"/>
        <v>4.3956043956043959E-2</v>
      </c>
      <c r="BN7" s="45">
        <f t="shared" si="1"/>
        <v>2.1978021978021978E-3</v>
      </c>
      <c r="BO7" s="45">
        <f t="shared" si="1"/>
        <v>2.197802197802198E-2</v>
      </c>
    </row>
    <row r="8" spans="2:96" ht="28.5" x14ac:dyDescent="0.45">
      <c r="B8" s="32" t="s">
        <v>159</v>
      </c>
      <c r="C8" s="33"/>
      <c r="D8" s="33"/>
      <c r="E8" s="33"/>
      <c r="F8" s="33"/>
      <c r="G8" s="33"/>
      <c r="H8" s="35"/>
      <c r="I8" s="35"/>
      <c r="J8" s="35"/>
      <c r="Z8" s="79"/>
      <c r="AA8" s="39"/>
      <c r="AB8" s="45">
        <f t="shared" ref="AB8:BK8" si="2">IFERROR(AB11/SUM($AB$11:$BO$11),"NA")</f>
        <v>0.10329670329670329</v>
      </c>
      <c r="AC8" s="45">
        <f t="shared" si="2"/>
        <v>0.12087912087912088</v>
      </c>
      <c r="AD8" s="45">
        <f t="shared" si="2"/>
        <v>3.9560439560439559E-2</v>
      </c>
      <c r="AE8" s="45">
        <f t="shared" si="2"/>
        <v>3.2967032967032968E-2</v>
      </c>
      <c r="AF8" s="45">
        <f t="shared" si="2"/>
        <v>3.7362637362637362E-2</v>
      </c>
      <c r="AG8" s="45">
        <f t="shared" si="2"/>
        <v>3.5164835164835165E-2</v>
      </c>
      <c r="AH8" s="45">
        <f t="shared" si="2"/>
        <v>2.6373626373626374E-2</v>
      </c>
      <c r="AI8" s="45">
        <f t="shared" si="2"/>
        <v>2.4175824175824177E-2</v>
      </c>
      <c r="AJ8" s="45">
        <f t="shared" si="2"/>
        <v>1.5384615384615385E-2</v>
      </c>
      <c r="AK8" s="45">
        <f t="shared" si="2"/>
        <v>0</v>
      </c>
      <c r="AL8" s="45">
        <f t="shared" si="2"/>
        <v>2.6373626373626374E-2</v>
      </c>
      <c r="AM8" s="45">
        <f t="shared" si="2"/>
        <v>1.9780219780219779E-2</v>
      </c>
      <c r="AN8" s="45">
        <f t="shared" si="2"/>
        <v>3.0769230769230771E-2</v>
      </c>
      <c r="AO8" s="45">
        <f t="shared" si="2"/>
        <v>1.5384615384615385E-2</v>
      </c>
      <c r="AP8" s="45">
        <f t="shared" si="2"/>
        <v>2.197802197802198E-2</v>
      </c>
      <c r="AQ8" s="45">
        <f t="shared" si="2"/>
        <v>1.9780219780219779E-2</v>
      </c>
      <c r="AR8" s="45">
        <f t="shared" si="2"/>
        <v>8.7912087912087912E-3</v>
      </c>
      <c r="AS8" s="45">
        <f t="shared" si="2"/>
        <v>6.5934065934065934E-3</v>
      </c>
      <c r="AT8" s="45">
        <f t="shared" si="2"/>
        <v>0.10549450549450549</v>
      </c>
      <c r="AU8" s="45">
        <f t="shared" si="2"/>
        <v>8.7912087912087912E-3</v>
      </c>
      <c r="AV8" s="45">
        <f t="shared" si="2"/>
        <v>2.1978021978021978E-3</v>
      </c>
      <c r="AW8" s="45">
        <f t="shared" si="2"/>
        <v>2.4175824175824177E-2</v>
      </c>
      <c r="AX8" s="45">
        <f t="shared" si="2"/>
        <v>6.5934065934065934E-3</v>
      </c>
      <c r="AY8" s="45">
        <f t="shared" si="2"/>
        <v>2.197802197802198E-2</v>
      </c>
      <c r="AZ8" s="45">
        <f t="shared" si="2"/>
        <v>1.098901098901099E-2</v>
      </c>
      <c r="BA8" s="45">
        <f t="shared" si="2"/>
        <v>2.1978021978021978E-3</v>
      </c>
      <c r="BB8" s="45">
        <f t="shared" si="2"/>
        <v>1.5384615384615385E-2</v>
      </c>
      <c r="BC8" s="45">
        <f t="shared" si="2"/>
        <v>3.9560439560439559E-2</v>
      </c>
      <c r="BD8" s="45">
        <f t="shared" si="2"/>
        <v>3.2967032967032968E-2</v>
      </c>
      <c r="BE8" s="45">
        <f t="shared" si="2"/>
        <v>1.3186813186813187E-2</v>
      </c>
      <c r="BF8" s="45">
        <f t="shared" si="2"/>
        <v>0</v>
      </c>
      <c r="BG8" s="45">
        <f t="shared" si="2"/>
        <v>2.6373626373626374E-2</v>
      </c>
      <c r="BH8" s="45">
        <f t="shared" si="2"/>
        <v>4.3956043956043956E-3</v>
      </c>
      <c r="BI8" s="45">
        <f t="shared" si="2"/>
        <v>0</v>
      </c>
      <c r="BJ8" s="45">
        <f t="shared" si="2"/>
        <v>8.7912087912087912E-3</v>
      </c>
      <c r="BK8" s="45">
        <f t="shared" si="2"/>
        <v>1.3186813186813187E-2</v>
      </c>
      <c r="BL8" s="45"/>
      <c r="BM8" s="45">
        <f>IFERROR(BM11/SUM($AB$11:$BO$11),"NA")</f>
        <v>4.3956043956043959E-2</v>
      </c>
      <c r="BN8" s="45">
        <f>IFERROR(BN11/SUM($AB$11:$BO$11),"NA")</f>
        <v>2.1978021978021978E-3</v>
      </c>
      <c r="BO8" s="45">
        <f>IFERROR(BO11/SUM($AB$11:$BO$11),"NA")</f>
        <v>2.197802197802198E-2</v>
      </c>
      <c r="BP8" t="s">
        <v>17</v>
      </c>
    </row>
    <row r="9" spans="2:96" s="155" customFormat="1" ht="13.5" thickBot="1" x14ac:dyDescent="0.25">
      <c r="E9" s="155">
        <v>31</v>
      </c>
      <c r="G9" s="156" t="s">
        <v>12</v>
      </c>
      <c r="R9" s="157" t="s">
        <v>889</v>
      </c>
      <c r="S9" s="157"/>
      <c r="T9" s="157"/>
      <c r="U9" s="157"/>
      <c r="V9" s="157"/>
      <c r="W9" s="157"/>
      <c r="X9" s="157"/>
      <c r="Y9" s="157"/>
      <c r="Z9" s="157"/>
      <c r="AB9" s="158" t="s">
        <v>3</v>
      </c>
      <c r="AC9" s="159" t="s">
        <v>3</v>
      </c>
      <c r="AD9" s="159" t="s">
        <v>3</v>
      </c>
      <c r="AE9" s="159" t="s">
        <v>3</v>
      </c>
      <c r="AF9" s="159" t="s">
        <v>3</v>
      </c>
      <c r="AG9" s="160" t="s">
        <v>56</v>
      </c>
      <c r="AH9" s="161" t="s">
        <v>265</v>
      </c>
      <c r="AI9" s="162" t="s">
        <v>266</v>
      </c>
      <c r="AJ9" s="163" t="s">
        <v>4</v>
      </c>
      <c r="AK9" s="163" t="s">
        <v>4</v>
      </c>
      <c r="AL9" s="163" t="s">
        <v>4</v>
      </c>
      <c r="AM9" s="163" t="s">
        <v>4</v>
      </c>
      <c r="AN9" s="163" t="s">
        <v>4</v>
      </c>
      <c r="AO9" s="163" t="s">
        <v>4</v>
      </c>
      <c r="AP9" s="163" t="s">
        <v>4</v>
      </c>
      <c r="AQ9" s="163" t="s">
        <v>4</v>
      </c>
      <c r="AR9" s="163" t="s">
        <v>74</v>
      </c>
      <c r="AS9" s="164" t="s">
        <v>49</v>
      </c>
      <c r="AT9" s="164" t="s">
        <v>49</v>
      </c>
      <c r="AU9" s="164" t="s">
        <v>49</v>
      </c>
      <c r="AV9" s="164" t="s">
        <v>49</v>
      </c>
      <c r="AW9" s="164" t="s">
        <v>49</v>
      </c>
      <c r="AX9" s="164" t="s">
        <v>49</v>
      </c>
      <c r="AY9" s="164" t="s">
        <v>49</v>
      </c>
      <c r="AZ9" s="164" t="s">
        <v>49</v>
      </c>
      <c r="BA9" s="164" t="s">
        <v>49</v>
      </c>
      <c r="BB9" s="164" t="s">
        <v>49</v>
      </c>
      <c r="BC9" s="164" t="s">
        <v>49</v>
      </c>
      <c r="BD9" s="165" t="s">
        <v>53</v>
      </c>
      <c r="BE9" s="165" t="s">
        <v>53</v>
      </c>
      <c r="BF9" s="166" t="s">
        <v>63</v>
      </c>
      <c r="BG9" s="166" t="s">
        <v>63</v>
      </c>
      <c r="BH9" s="167" t="s">
        <v>67</v>
      </c>
      <c r="BI9" s="167" t="s">
        <v>67</v>
      </c>
      <c r="BJ9" s="167" t="s">
        <v>67</v>
      </c>
      <c r="BK9" s="168" t="s">
        <v>70</v>
      </c>
      <c r="BL9" s="168" t="s">
        <v>70</v>
      </c>
      <c r="BM9" s="168" t="s">
        <v>70</v>
      </c>
      <c r="BN9" s="168" t="s">
        <v>70</v>
      </c>
      <c r="BO9" s="168" t="s">
        <v>70</v>
      </c>
    </row>
    <row r="10" spans="2:96" s="155" customFormat="1" ht="13.5" thickBot="1" x14ac:dyDescent="0.25">
      <c r="E10" s="155">
        <f>E9*2</f>
        <v>62</v>
      </c>
      <c r="F10" s="155">
        <f>E10*1.5</f>
        <v>93</v>
      </c>
      <c r="G10" s="156"/>
      <c r="R10" s="169" t="s">
        <v>781</v>
      </c>
      <c r="S10" s="170"/>
      <c r="T10" s="170"/>
      <c r="U10" s="170"/>
      <c r="V10" s="169"/>
      <c r="W10" s="169"/>
      <c r="X10" s="170"/>
      <c r="Y10" s="170"/>
      <c r="Z10" s="170"/>
      <c r="AB10" s="171" t="s">
        <v>3</v>
      </c>
      <c r="AC10" s="172" t="s">
        <v>57</v>
      </c>
      <c r="AD10" s="172" t="s">
        <v>58</v>
      </c>
      <c r="AE10" s="172" t="s">
        <v>6</v>
      </c>
      <c r="AF10" s="172" t="s">
        <v>5</v>
      </c>
      <c r="AG10" s="172" t="s">
        <v>56</v>
      </c>
      <c r="AH10" s="172" t="s">
        <v>51</v>
      </c>
      <c r="AI10" s="172" t="s">
        <v>7</v>
      </c>
      <c r="AJ10" s="172" t="s">
        <v>267</v>
      </c>
      <c r="AK10" s="172" t="s">
        <v>276</v>
      </c>
      <c r="AL10" s="172" t="s">
        <v>4</v>
      </c>
      <c r="AM10" s="172" t="s">
        <v>73</v>
      </c>
      <c r="AN10" s="172" t="s">
        <v>8</v>
      </c>
      <c r="AO10" s="172" t="s">
        <v>64</v>
      </c>
      <c r="AP10" s="172" t="s">
        <v>65</v>
      </c>
      <c r="AQ10" s="172" t="s">
        <v>9</v>
      </c>
      <c r="AR10" s="172" t="s">
        <v>66</v>
      </c>
      <c r="AS10" s="172" t="s">
        <v>47</v>
      </c>
      <c r="AT10" s="172" t="s">
        <v>49</v>
      </c>
      <c r="AU10" s="172" t="s">
        <v>48</v>
      </c>
      <c r="AV10" s="172" t="s">
        <v>50</v>
      </c>
      <c r="AW10" s="172" t="s">
        <v>54</v>
      </c>
      <c r="AX10" s="172" t="s">
        <v>55</v>
      </c>
      <c r="AY10" s="172" t="s">
        <v>89</v>
      </c>
      <c r="AZ10" s="172" t="s">
        <v>90</v>
      </c>
      <c r="BA10" s="172" t="s">
        <v>60</v>
      </c>
      <c r="BB10" s="172" t="s">
        <v>61</v>
      </c>
      <c r="BC10" s="172" t="s">
        <v>59</v>
      </c>
      <c r="BD10" s="172" t="s">
        <v>52</v>
      </c>
      <c r="BE10" s="172" t="s">
        <v>53</v>
      </c>
      <c r="BF10" s="172" t="s">
        <v>62</v>
      </c>
      <c r="BG10" s="172" t="s">
        <v>63</v>
      </c>
      <c r="BH10" s="172" t="s">
        <v>68</v>
      </c>
      <c r="BI10" s="172" t="s">
        <v>69</v>
      </c>
      <c r="BJ10" s="172" t="s">
        <v>1185</v>
      </c>
      <c r="BK10" s="172" t="s">
        <v>71</v>
      </c>
      <c r="BL10" s="172" t="s">
        <v>316</v>
      </c>
      <c r="BM10" s="172" t="s">
        <v>72</v>
      </c>
      <c r="BN10" s="172" t="s">
        <v>11</v>
      </c>
      <c r="BO10" s="172" t="s">
        <v>10</v>
      </c>
    </row>
    <row r="11" spans="2:96" s="155" customFormat="1" ht="12.75" x14ac:dyDescent="0.2">
      <c r="B11" s="173"/>
      <c r="C11" s="174"/>
      <c r="D11" s="175" t="s">
        <v>13</v>
      </c>
      <c r="E11" s="176"/>
      <c r="F11" s="177"/>
      <c r="G11" s="178"/>
      <c r="M11" s="179"/>
      <c r="N11" s="179"/>
      <c r="O11" s="179"/>
      <c r="P11" s="179"/>
      <c r="Q11" s="179"/>
      <c r="R11" s="180" t="s">
        <v>887</v>
      </c>
      <c r="S11" s="180"/>
      <c r="T11" s="180"/>
      <c r="U11" s="180"/>
      <c r="V11" s="180"/>
      <c r="W11" s="180"/>
      <c r="X11" s="180"/>
      <c r="Y11" s="180"/>
      <c r="Z11" s="180"/>
      <c r="AB11" s="181">
        <f>COUNTA(AB26:AB$47900)</f>
        <v>47</v>
      </c>
      <c r="AC11" s="181">
        <f>COUNTA(AC26:AC$47900)</f>
        <v>55</v>
      </c>
      <c r="AD11" s="181">
        <f>COUNTA(AD26:AD$47900)</f>
        <v>18</v>
      </c>
      <c r="AE11" s="181">
        <f>COUNTA(AE26:AE$47900)</f>
        <v>15</v>
      </c>
      <c r="AF11" s="181">
        <f>COUNTA(AF26:AF$47900)</f>
        <v>17</v>
      </c>
      <c r="AG11" s="181">
        <f>COUNTA(AG26:AG$47900)</f>
        <v>16</v>
      </c>
      <c r="AH11" s="181">
        <f>COUNTA(AH26:AH$47900)</f>
        <v>12</v>
      </c>
      <c r="AI11" s="181">
        <f>COUNTA(AI26:AI$47900)</f>
        <v>11</v>
      </c>
      <c r="AJ11" s="181">
        <f>COUNTA(AJ26:AJ$47900)</f>
        <v>7</v>
      </c>
      <c r="AK11" s="181">
        <f>COUNTA(AK26:AK$47900)</f>
        <v>0</v>
      </c>
      <c r="AL11" s="181">
        <f>COUNTA(AL26:AL$47900)</f>
        <v>12</v>
      </c>
      <c r="AM11" s="181">
        <f>COUNTA(AM26:AM$47900)</f>
        <v>9</v>
      </c>
      <c r="AN11" s="181">
        <f>COUNTA(AN26:AN$47900)</f>
        <v>14</v>
      </c>
      <c r="AO11" s="181">
        <f>COUNTA(AO26:AO$47900)</f>
        <v>7</v>
      </c>
      <c r="AP11" s="181">
        <f>COUNTA(AP26:AP$47900)</f>
        <v>10</v>
      </c>
      <c r="AQ11" s="181">
        <f>COUNTA(AQ26:AQ$47900)</f>
        <v>9</v>
      </c>
      <c r="AR11" s="181">
        <f>COUNTA(AR26:AR$47900)</f>
        <v>4</v>
      </c>
      <c r="AS11" s="181">
        <f>COUNTA(AS26:AS$47900)</f>
        <v>3</v>
      </c>
      <c r="AT11" s="181">
        <f>COUNTA(AT26:AT$47900)</f>
        <v>48</v>
      </c>
      <c r="AU11" s="181">
        <f>COUNTA(AU26:AU$47900)</f>
        <v>4</v>
      </c>
      <c r="AV11" s="181">
        <f>COUNTA(AV26:AV$47900)</f>
        <v>1</v>
      </c>
      <c r="AW11" s="181">
        <f>COUNTA(AW26:AW$47900)</f>
        <v>11</v>
      </c>
      <c r="AX11" s="181">
        <f>COUNTA(AX26:AX$47900)</f>
        <v>3</v>
      </c>
      <c r="AY11" s="181">
        <f>COUNTA(AY26:AY$47900)</f>
        <v>10</v>
      </c>
      <c r="AZ11" s="181">
        <f>COUNTA(AZ26:AZ$47900)</f>
        <v>5</v>
      </c>
      <c r="BA11" s="181">
        <f>COUNTA(BA26:BA$47900)</f>
        <v>1</v>
      </c>
      <c r="BB11" s="181">
        <f>COUNTA(BB26:BB$47900)</f>
        <v>7</v>
      </c>
      <c r="BC11" s="181">
        <f>COUNTA(BC26:BC$47900)</f>
        <v>18</v>
      </c>
      <c r="BD11" s="181">
        <f>COUNTA(BD26:BD$47900)</f>
        <v>15</v>
      </c>
      <c r="BE11" s="181">
        <f>COUNTA(BE26:BE$47900)</f>
        <v>6</v>
      </c>
      <c r="BF11" s="181">
        <f>COUNTA(BF26:BF$47900)</f>
        <v>0</v>
      </c>
      <c r="BG11" s="181">
        <f>COUNTA(BG26:BG$47900)</f>
        <v>12</v>
      </c>
      <c r="BH11" s="181">
        <f>COUNTA(BH26:BH$47900)</f>
        <v>2</v>
      </c>
      <c r="BI11" s="181">
        <f>COUNTA(BI26:BI$47900)</f>
        <v>0</v>
      </c>
      <c r="BJ11" s="181">
        <f>COUNTA(BJ26:BJ$47900)</f>
        <v>4</v>
      </c>
      <c r="BK11" s="181">
        <f>COUNTA(BK26:BK$47900)</f>
        <v>6</v>
      </c>
      <c r="BL11" s="181">
        <f>COUNTA(BL26:BL$47900)</f>
        <v>5</v>
      </c>
      <c r="BM11" s="181">
        <f>COUNTA(BM26:BM$47900)</f>
        <v>20</v>
      </c>
      <c r="BN11" s="181">
        <f>COUNTA(BN26:BN$47900)</f>
        <v>1</v>
      </c>
      <c r="BO11" s="181">
        <f>COUNTA(BO26:BO$47900)</f>
        <v>10</v>
      </c>
    </row>
    <row r="12" spans="2:96" s="155" customFormat="1" ht="12.75" x14ac:dyDescent="0.2">
      <c r="B12" s="182" t="s">
        <v>23</v>
      </c>
      <c r="C12" s="183" t="s">
        <v>14</v>
      </c>
      <c r="D12" s="182" t="s">
        <v>15</v>
      </c>
      <c r="E12" s="184" t="s">
        <v>16</v>
      </c>
      <c r="F12" s="185" t="s">
        <v>523</v>
      </c>
      <c r="G12" s="186" t="s">
        <v>524</v>
      </c>
      <c r="R12" s="187" t="s">
        <v>1414</v>
      </c>
      <c r="S12" s="187"/>
      <c r="T12" s="187"/>
      <c r="U12" s="187"/>
      <c r="W12" s="188"/>
      <c r="X12" s="189"/>
      <c r="Y12" s="190"/>
      <c r="Z12" s="191"/>
      <c r="AB12" s="192">
        <f>IFERROR(COUNTIF(AB26:AB$47900,"1C"),"NA")</f>
        <v>28</v>
      </c>
      <c r="AC12" s="192">
        <f>IFERROR(COUNTIF(AC26:AC$47900,"1C"),"NA")</f>
        <v>39</v>
      </c>
      <c r="AD12" s="192">
        <f>IFERROR(COUNTIF(AD26:AD$47900,"1C"),"NA")</f>
        <v>10</v>
      </c>
      <c r="AE12" s="192">
        <f>IFERROR(COUNTIF(AE26:AE$47900,"1C"),"NA")</f>
        <v>10</v>
      </c>
      <c r="AF12" s="192">
        <f>IFERROR(COUNTIF(AF26:AF$47900,"1C"),"NA")</f>
        <v>8</v>
      </c>
      <c r="AG12" s="192">
        <f>IFERROR(COUNTIF(AG26:AG$47900,"1C"),"NA")</f>
        <v>10</v>
      </c>
      <c r="AH12" s="192">
        <f>IFERROR(COUNTIF(AH26:AH$47900,"1C"),"NA")</f>
        <v>10</v>
      </c>
      <c r="AI12" s="192">
        <f>IFERROR(COUNTIF(AI26:AI$47900,"1C"),"NA")</f>
        <v>10</v>
      </c>
      <c r="AJ12" s="192">
        <f>IFERROR(COUNTIF(AJ26:AJ$47900,"1C"),"NA")</f>
        <v>6</v>
      </c>
      <c r="AK12" s="192">
        <f>IFERROR(COUNTIF(AK26:AK$47900,"1C"),"NA")</f>
        <v>0</v>
      </c>
      <c r="AL12" s="192">
        <f>IFERROR(COUNTIF(AL26:AL$47900,"1C"),"NA")</f>
        <v>4</v>
      </c>
      <c r="AM12" s="192">
        <f>IFERROR(COUNTIF(AM26:AM$47900,"1C"),"NA")</f>
        <v>4</v>
      </c>
      <c r="AN12" s="192">
        <f>IFERROR(COUNTIF(AN26:AN$47900,"1C"),"NA")</f>
        <v>11</v>
      </c>
      <c r="AO12" s="192">
        <f>IFERROR(COUNTIF(AO26:AO$47900,"1C"),"NA")</f>
        <v>5</v>
      </c>
      <c r="AP12" s="192">
        <f>IFERROR(COUNTIF(AP26:AP$47900,"1C"),"NA")</f>
        <v>4</v>
      </c>
      <c r="AQ12" s="192">
        <f>IFERROR(COUNTIF(AQ26:AQ$47900,"1C"),"NA")</f>
        <v>5</v>
      </c>
      <c r="AR12" s="192">
        <f>IFERROR(COUNTIF(AR26:AR$47900,"1C"),"NA")</f>
        <v>4</v>
      </c>
      <c r="AS12" s="192">
        <f>IFERROR(COUNTIF(AS26:AS$47900,"1C"),"NA")</f>
        <v>2</v>
      </c>
      <c r="AT12" s="192">
        <f>IFERROR(COUNTIF(AT26:AT$47900,"1C"),"NA")</f>
        <v>39</v>
      </c>
      <c r="AU12" s="192">
        <f>IFERROR(COUNTIF(AU26:AU$47900,"1C"),"NA")</f>
        <v>3</v>
      </c>
      <c r="AV12" s="192">
        <f>IFERROR(COUNTIF(AV26:AV$47900,"1C"),"NA")</f>
        <v>1</v>
      </c>
      <c r="AW12" s="192">
        <f>IFERROR(COUNTIF(AW26:AW$47900,"1C"),"NA")</f>
        <v>5</v>
      </c>
      <c r="AX12" s="192">
        <f>IFERROR(COUNTIF(AX26:AX$47900,"1C"),"NA")</f>
        <v>3</v>
      </c>
      <c r="AY12" s="192">
        <f>IFERROR(COUNTIF(AY26:AY$47900,"1C"),"NA")</f>
        <v>8</v>
      </c>
      <c r="AZ12" s="192">
        <f>IFERROR(COUNTIF(AZ26:AZ$47900,"1C"),"NA")</f>
        <v>4</v>
      </c>
      <c r="BA12" s="192">
        <f>IFERROR(COUNTIF(BA26:BA$47900,"1C"),"NA")</f>
        <v>0</v>
      </c>
      <c r="BB12" s="192">
        <f>IFERROR(COUNTIF(BB26:BB$47900,"1C"),"NA")</f>
        <v>4</v>
      </c>
      <c r="BC12" s="192">
        <f>IFERROR(COUNTIF(BC26:BC$47900,"1C"),"NA")</f>
        <v>15</v>
      </c>
      <c r="BD12" s="192">
        <f>IFERROR(COUNTIF(BD26:BD$47900,"1C"),"NA")</f>
        <v>11</v>
      </c>
      <c r="BE12" s="192">
        <f>IFERROR(COUNTIF(BE26:BE$47900,"1C"),"NA")</f>
        <v>3</v>
      </c>
      <c r="BF12" s="192">
        <f>IFERROR(COUNTIF(BF26:BF$47900,"1C"),"NA")</f>
        <v>0</v>
      </c>
      <c r="BG12" s="192">
        <f>IFERROR(COUNTIF(BG26:BG$47900,"1C"),"NA")</f>
        <v>5</v>
      </c>
      <c r="BH12" s="192">
        <f>IFERROR(COUNTIF(BH26:BH$47900,"1C"),"NA")</f>
        <v>2</v>
      </c>
      <c r="BI12" s="192">
        <f>IFERROR(COUNTIF(BI26:BI$47900,"1C"),"NA")</f>
        <v>0</v>
      </c>
      <c r="BJ12" s="192">
        <f>IFERROR(COUNTIF(BJ26:BJ$47900,"1C"),"NA")</f>
        <v>4</v>
      </c>
      <c r="BK12" s="192">
        <f>IFERROR(COUNTIF(BK26:BK$47900,"1C"),"NA")</f>
        <v>4</v>
      </c>
      <c r="BL12" s="192">
        <f>IFERROR(COUNTIF(BL26:BL$47900,"1C"),"NA")</f>
        <v>4</v>
      </c>
      <c r="BM12" s="192">
        <f>IFERROR(COUNTIF(BM26:BM$47900,"1C"),"NA")</f>
        <v>10</v>
      </c>
      <c r="BN12" s="192">
        <f>IFERROR(COUNTIF(BN26:BN$47900,"1C"),"NA")</f>
        <v>0</v>
      </c>
      <c r="BO12" s="192">
        <f>IFERROR(COUNTIF(BO26:BO$47900,"1C"),"NA")</f>
        <v>6</v>
      </c>
    </row>
    <row r="13" spans="2:96" s="155" customFormat="1" ht="12.75" x14ac:dyDescent="0.2">
      <c r="B13" s="179">
        <v>700</v>
      </c>
      <c r="C13" s="193">
        <f>IFERROR(AVERAGEIF($C$26:$C$580,B13,$D$26:$D$580),"NA")</f>
        <v>3.2481906779661025</v>
      </c>
      <c r="D13" s="193">
        <f>(E13*1)</f>
        <v>2</v>
      </c>
      <c r="E13" s="194">
        <v>2</v>
      </c>
      <c r="F13" s="177">
        <f>COUNTIF($C$26:$C$707,$B13)</f>
        <v>118</v>
      </c>
      <c r="G13" s="195">
        <f>COUNTIFS($C$26:$C$707,$B13,$F$26:$F$707,"C")/F13</f>
        <v>0.4152542372881356</v>
      </c>
      <c r="L13" s="196"/>
      <c r="U13" s="155" t="s">
        <v>110</v>
      </c>
      <c r="V13" s="155" t="s">
        <v>108</v>
      </c>
      <c r="X13" s="189"/>
      <c r="Y13" s="190"/>
      <c r="Z13" s="191"/>
      <c r="AB13" s="192">
        <f t="shared" ref="AB13:BO13" si="3">IFERROR(COUNTIF(AB26:AB561,"1W"),"NA")</f>
        <v>19</v>
      </c>
      <c r="AC13" s="192">
        <f t="shared" si="3"/>
        <v>16</v>
      </c>
      <c r="AD13" s="192">
        <f t="shared" si="3"/>
        <v>8</v>
      </c>
      <c r="AE13" s="192">
        <f t="shared" si="3"/>
        <v>5</v>
      </c>
      <c r="AF13" s="192">
        <f t="shared" si="3"/>
        <v>9</v>
      </c>
      <c r="AG13" s="192">
        <f t="shared" si="3"/>
        <v>6</v>
      </c>
      <c r="AH13" s="192">
        <f t="shared" si="3"/>
        <v>2</v>
      </c>
      <c r="AI13" s="192">
        <f t="shared" si="3"/>
        <v>1</v>
      </c>
      <c r="AJ13" s="192">
        <f t="shared" si="3"/>
        <v>1</v>
      </c>
      <c r="AK13" s="192">
        <f t="shared" si="3"/>
        <v>0</v>
      </c>
      <c r="AL13" s="192">
        <f t="shared" si="3"/>
        <v>8</v>
      </c>
      <c r="AM13" s="192">
        <f t="shared" si="3"/>
        <v>4</v>
      </c>
      <c r="AN13" s="192">
        <f t="shared" si="3"/>
        <v>3</v>
      </c>
      <c r="AO13" s="192">
        <f t="shared" si="3"/>
        <v>2</v>
      </c>
      <c r="AP13" s="192">
        <f t="shared" si="3"/>
        <v>6</v>
      </c>
      <c r="AQ13" s="192">
        <f t="shared" si="3"/>
        <v>4</v>
      </c>
      <c r="AR13" s="192">
        <f t="shared" si="3"/>
        <v>0</v>
      </c>
      <c r="AS13" s="192">
        <f t="shared" si="3"/>
        <v>1</v>
      </c>
      <c r="AT13" s="192">
        <f t="shared" si="3"/>
        <v>9</v>
      </c>
      <c r="AU13" s="192">
        <f t="shared" si="3"/>
        <v>1</v>
      </c>
      <c r="AV13" s="192">
        <f t="shared" si="3"/>
        <v>0</v>
      </c>
      <c r="AW13" s="192">
        <f t="shared" si="3"/>
        <v>6</v>
      </c>
      <c r="AX13" s="192">
        <f t="shared" si="3"/>
        <v>0</v>
      </c>
      <c r="AY13" s="192">
        <f t="shared" si="3"/>
        <v>2</v>
      </c>
      <c r="AZ13" s="192">
        <f t="shared" si="3"/>
        <v>1</v>
      </c>
      <c r="BA13" s="192">
        <f t="shared" si="3"/>
        <v>1</v>
      </c>
      <c r="BB13" s="192">
        <f t="shared" si="3"/>
        <v>3</v>
      </c>
      <c r="BC13" s="192">
        <f t="shared" si="3"/>
        <v>3</v>
      </c>
      <c r="BD13" s="192">
        <f t="shared" si="3"/>
        <v>4</v>
      </c>
      <c r="BE13" s="192">
        <f t="shared" si="3"/>
        <v>3</v>
      </c>
      <c r="BF13" s="192">
        <f t="shared" si="3"/>
        <v>0</v>
      </c>
      <c r="BG13" s="192">
        <f t="shared" si="3"/>
        <v>7</v>
      </c>
      <c r="BH13" s="192">
        <f t="shared" si="3"/>
        <v>0</v>
      </c>
      <c r="BI13" s="192">
        <f t="shared" si="3"/>
        <v>0</v>
      </c>
      <c r="BJ13" s="192">
        <f t="shared" si="3"/>
        <v>0</v>
      </c>
      <c r="BK13" s="192">
        <f t="shared" si="3"/>
        <v>2</v>
      </c>
      <c r="BL13" s="192">
        <f t="shared" si="3"/>
        <v>1</v>
      </c>
      <c r="BM13" s="192">
        <f t="shared" si="3"/>
        <v>10</v>
      </c>
      <c r="BN13" s="192">
        <f t="shared" si="3"/>
        <v>1</v>
      </c>
      <c r="BO13" s="192">
        <f t="shared" si="3"/>
        <v>4</v>
      </c>
    </row>
    <row r="14" spans="2:96" s="155" customFormat="1" ht="12.75" x14ac:dyDescent="0.2">
      <c r="B14" s="179" t="s">
        <v>24</v>
      </c>
      <c r="C14" s="193">
        <f>IFERROR(AVERAGEIF($C$26:$C$580,B14,$D$26:$D$580),"NA")</f>
        <v>2.6315926032660886</v>
      </c>
      <c r="D14" s="193">
        <f>(E14*1)</f>
        <v>2</v>
      </c>
      <c r="E14" s="194">
        <v>2</v>
      </c>
      <c r="F14" s="177">
        <f>COUNTIF($C$26:$C$707,$B14)</f>
        <v>348</v>
      </c>
      <c r="G14" s="195">
        <f>COUNTIFS($C$26:$C$707,$B14,$F$26:$F$707,"C")/F14</f>
        <v>0.67816091954022983</v>
      </c>
      <c r="R14" s="197" t="s">
        <v>1210</v>
      </c>
      <c r="V14" s="155" t="s">
        <v>109</v>
      </c>
      <c r="X14" s="189"/>
      <c r="Y14" s="190"/>
      <c r="Z14" s="191"/>
      <c r="AB14" s="181"/>
      <c r="AC14" s="177"/>
      <c r="AD14" s="177"/>
      <c r="AE14" s="177"/>
      <c r="AF14" s="177"/>
      <c r="AG14" s="177"/>
      <c r="AH14" s="177"/>
      <c r="AI14" s="177"/>
      <c r="AJ14" s="177"/>
      <c r="AK14" s="177"/>
      <c r="AL14" s="177"/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D14" s="177"/>
      <c r="BE14" s="177"/>
      <c r="BF14" s="177"/>
      <c r="BG14" s="177"/>
      <c r="BH14" s="177"/>
      <c r="BI14" s="177"/>
      <c r="BJ14" s="177"/>
      <c r="BK14" s="177"/>
      <c r="BL14" s="177"/>
      <c r="BM14" s="177"/>
      <c r="BN14" s="177"/>
      <c r="BO14" s="177"/>
    </row>
    <row r="15" spans="2:96" s="155" customFormat="1" ht="12.75" x14ac:dyDescent="0.2">
      <c r="B15" s="179" t="s">
        <v>1799</v>
      </c>
      <c r="C15" s="193">
        <f>IFERROR(AVERAGEIF($C$26:$C$580,B15,$D$26:$D$580),"NA")</f>
        <v>1.4215000000000004</v>
      </c>
      <c r="D15" s="193">
        <f>(E15*1)</f>
        <v>2</v>
      </c>
      <c r="E15" s="194">
        <v>2</v>
      </c>
      <c r="F15" s="177">
        <f>COUNTIF($C$26:$C$707,$B15)</f>
        <v>41</v>
      </c>
      <c r="G15" s="195">
        <f>COUNTIFS($C$26:$C$707,$B15,$F$26:$F$707,"C")/F15</f>
        <v>0.92682926829268297</v>
      </c>
      <c r="L15" s="196"/>
      <c r="V15" s="155" t="s">
        <v>146</v>
      </c>
      <c r="X15" s="189"/>
      <c r="Y15" s="190"/>
      <c r="Z15" s="191"/>
      <c r="AB15" s="198">
        <f>IFERROR(AB12/AB11,"NA")</f>
        <v>0.5957446808510638</v>
      </c>
      <c r="AC15" s="198">
        <f t="shared" ref="AC15:BO15" si="4">IFERROR(AC12/AC11,"NA")</f>
        <v>0.70909090909090911</v>
      </c>
      <c r="AD15" s="198">
        <f t="shared" si="4"/>
        <v>0.55555555555555558</v>
      </c>
      <c r="AE15" s="198">
        <f t="shared" si="4"/>
        <v>0.66666666666666663</v>
      </c>
      <c r="AF15" s="198">
        <f t="shared" si="4"/>
        <v>0.47058823529411764</v>
      </c>
      <c r="AG15" s="198">
        <f t="shared" si="4"/>
        <v>0.625</v>
      </c>
      <c r="AH15" s="198">
        <f t="shared" si="4"/>
        <v>0.83333333333333337</v>
      </c>
      <c r="AI15" s="198">
        <f t="shared" si="4"/>
        <v>0.90909090909090906</v>
      </c>
      <c r="AJ15" s="198">
        <f>IFERROR(AJ12/AJ11,"NA")</f>
        <v>0.8571428571428571</v>
      </c>
      <c r="AK15" s="198" t="str">
        <f>IFERROR(AK12/AK11,"NA")</f>
        <v>NA</v>
      </c>
      <c r="AL15" s="198">
        <f>IFERROR(AL12/AL11,"NA")</f>
        <v>0.33333333333333331</v>
      </c>
      <c r="AM15" s="198">
        <f t="shared" si="4"/>
        <v>0.44444444444444442</v>
      </c>
      <c r="AN15" s="198">
        <f t="shared" si="4"/>
        <v>0.7857142857142857</v>
      </c>
      <c r="AO15" s="198">
        <f t="shared" si="4"/>
        <v>0.7142857142857143</v>
      </c>
      <c r="AP15" s="198">
        <f t="shared" si="4"/>
        <v>0.4</v>
      </c>
      <c r="AQ15" s="198">
        <f t="shared" si="4"/>
        <v>0.55555555555555558</v>
      </c>
      <c r="AR15" s="198">
        <f t="shared" si="4"/>
        <v>1</v>
      </c>
      <c r="AS15" s="198">
        <f t="shared" si="4"/>
        <v>0.66666666666666663</v>
      </c>
      <c r="AT15" s="198">
        <f t="shared" si="4"/>
        <v>0.8125</v>
      </c>
      <c r="AU15" s="198">
        <f t="shared" si="4"/>
        <v>0.75</v>
      </c>
      <c r="AV15" s="198">
        <f t="shared" si="4"/>
        <v>1</v>
      </c>
      <c r="AW15" s="198">
        <f t="shared" si="4"/>
        <v>0.45454545454545453</v>
      </c>
      <c r="AX15" s="198">
        <f t="shared" si="4"/>
        <v>1</v>
      </c>
      <c r="AY15" s="198">
        <f t="shared" si="4"/>
        <v>0.8</v>
      </c>
      <c r="AZ15" s="198">
        <f t="shared" si="4"/>
        <v>0.8</v>
      </c>
      <c r="BA15" s="198">
        <f t="shared" si="4"/>
        <v>0</v>
      </c>
      <c r="BB15" s="198">
        <f t="shared" si="4"/>
        <v>0.5714285714285714</v>
      </c>
      <c r="BC15" s="198">
        <f t="shared" si="4"/>
        <v>0.83333333333333337</v>
      </c>
      <c r="BD15" s="198">
        <f t="shared" si="4"/>
        <v>0.73333333333333328</v>
      </c>
      <c r="BE15" s="198">
        <f t="shared" si="4"/>
        <v>0.5</v>
      </c>
      <c r="BF15" s="198" t="str">
        <f t="shared" si="4"/>
        <v>NA</v>
      </c>
      <c r="BG15" s="198">
        <f t="shared" si="4"/>
        <v>0.41666666666666669</v>
      </c>
      <c r="BH15" s="198">
        <f t="shared" si="4"/>
        <v>1</v>
      </c>
      <c r="BI15" s="198" t="str">
        <f t="shared" si="4"/>
        <v>NA</v>
      </c>
      <c r="BJ15" s="198">
        <f t="shared" si="4"/>
        <v>1</v>
      </c>
      <c r="BK15" s="198">
        <f t="shared" si="4"/>
        <v>0.66666666666666663</v>
      </c>
      <c r="BL15" s="198">
        <f>IFERROR(BL12/BL11,"NA")</f>
        <v>0.8</v>
      </c>
      <c r="BM15" s="198">
        <f t="shared" si="4"/>
        <v>0.5</v>
      </c>
      <c r="BN15" s="198">
        <f t="shared" si="4"/>
        <v>0</v>
      </c>
      <c r="BO15" s="198">
        <f t="shared" si="4"/>
        <v>0.6</v>
      </c>
    </row>
    <row r="16" spans="2:96" s="155" customFormat="1" ht="12.75" x14ac:dyDescent="0.2">
      <c r="B16" s="179"/>
      <c r="C16" s="193"/>
      <c r="D16" s="193"/>
      <c r="E16" s="199"/>
      <c r="G16" s="156"/>
      <c r="H16" s="179"/>
      <c r="I16" s="179"/>
      <c r="P16" s="157" t="s">
        <v>1056</v>
      </c>
      <c r="Q16" s="157"/>
      <c r="R16" s="157"/>
      <c r="S16" s="157"/>
      <c r="T16" s="157"/>
      <c r="U16" s="157"/>
      <c r="V16" s="157"/>
      <c r="W16" s="157"/>
      <c r="X16" s="189"/>
      <c r="Y16" s="190"/>
      <c r="Z16" s="191"/>
      <c r="AB16" s="198" t="str">
        <f>IFERROR(AB13/AB$5,"NA")</f>
        <v>NA</v>
      </c>
      <c r="AC16" s="200" t="str">
        <f t="shared" ref="AC16:BO16" si="5">IFERROR(AC13/AC$5,"NA")</f>
        <v>NA</v>
      </c>
      <c r="AD16" s="200" t="str">
        <f t="shared" si="5"/>
        <v>NA</v>
      </c>
      <c r="AE16" s="200" t="str">
        <f t="shared" si="5"/>
        <v>NA</v>
      </c>
      <c r="AF16" s="200" t="str">
        <f t="shared" si="5"/>
        <v>NA</v>
      </c>
      <c r="AG16" s="200" t="str">
        <f t="shared" si="5"/>
        <v>NA</v>
      </c>
      <c r="AH16" s="200" t="str">
        <f t="shared" si="5"/>
        <v>NA</v>
      </c>
      <c r="AI16" s="200" t="str">
        <f t="shared" si="5"/>
        <v>NA</v>
      </c>
      <c r="AJ16" s="200" t="str">
        <f>IFERROR(AJ13/AJ$5,"NA")</f>
        <v>NA</v>
      </c>
      <c r="AK16" s="200" t="str">
        <f>IFERROR(AK13/AK$5,"NA")</f>
        <v>NA</v>
      </c>
      <c r="AL16" s="200" t="str">
        <f>IFERROR(AL13/AL$5,"NA")</f>
        <v>NA</v>
      </c>
      <c r="AM16" s="200" t="str">
        <f t="shared" si="5"/>
        <v>NA</v>
      </c>
      <c r="AN16" s="200" t="str">
        <f t="shared" si="5"/>
        <v>NA</v>
      </c>
      <c r="AO16" s="200" t="str">
        <f t="shared" si="5"/>
        <v>NA</v>
      </c>
      <c r="AP16" s="200" t="str">
        <f t="shared" si="5"/>
        <v>NA</v>
      </c>
      <c r="AQ16" s="200" t="str">
        <f t="shared" si="5"/>
        <v>NA</v>
      </c>
      <c r="AR16" s="200" t="str">
        <f t="shared" si="5"/>
        <v>NA</v>
      </c>
      <c r="AS16" s="200" t="str">
        <f t="shared" si="5"/>
        <v>NA</v>
      </c>
      <c r="AT16" s="200" t="str">
        <f t="shared" si="5"/>
        <v>NA</v>
      </c>
      <c r="AU16" s="200" t="str">
        <f t="shared" si="5"/>
        <v>NA</v>
      </c>
      <c r="AV16" s="200" t="str">
        <f t="shared" si="5"/>
        <v>NA</v>
      </c>
      <c r="AW16" s="200" t="str">
        <f t="shared" si="5"/>
        <v>NA</v>
      </c>
      <c r="AX16" s="200" t="str">
        <f t="shared" si="5"/>
        <v>NA</v>
      </c>
      <c r="AY16" s="200" t="str">
        <f t="shared" si="5"/>
        <v>NA</v>
      </c>
      <c r="AZ16" s="200" t="str">
        <f t="shared" si="5"/>
        <v>NA</v>
      </c>
      <c r="BA16" s="200" t="str">
        <f t="shared" si="5"/>
        <v>NA</v>
      </c>
      <c r="BB16" s="200" t="str">
        <f t="shared" si="5"/>
        <v>NA</v>
      </c>
      <c r="BC16" s="200" t="str">
        <f t="shared" si="5"/>
        <v>NA</v>
      </c>
      <c r="BD16" s="200" t="str">
        <f t="shared" si="5"/>
        <v>NA</v>
      </c>
      <c r="BE16" s="200" t="str">
        <f t="shared" si="5"/>
        <v>NA</v>
      </c>
      <c r="BF16" s="200" t="str">
        <f t="shared" si="5"/>
        <v>NA</v>
      </c>
      <c r="BG16" s="200" t="str">
        <f t="shared" si="5"/>
        <v>NA</v>
      </c>
      <c r="BH16" s="200" t="str">
        <f t="shared" si="5"/>
        <v>NA</v>
      </c>
      <c r="BI16" s="200" t="str">
        <f t="shared" si="5"/>
        <v>NA</v>
      </c>
      <c r="BJ16" s="200" t="str">
        <f t="shared" si="5"/>
        <v>NA</v>
      </c>
      <c r="BK16" s="200" t="str">
        <f t="shared" si="5"/>
        <v>NA</v>
      </c>
      <c r="BL16" s="200" t="str">
        <f>IFERROR(BL13/BL$5,"NA")</f>
        <v>NA</v>
      </c>
      <c r="BM16" s="200" t="str">
        <f t="shared" si="5"/>
        <v>NA</v>
      </c>
      <c r="BN16" s="200" t="str">
        <f t="shared" si="5"/>
        <v>NA</v>
      </c>
      <c r="BO16" s="200" t="str">
        <f t="shared" si="5"/>
        <v>NA</v>
      </c>
      <c r="CP16" s="155" t="s">
        <v>1799</v>
      </c>
      <c r="CQ16" s="155" t="s">
        <v>24</v>
      </c>
      <c r="CR16" s="155">
        <v>700</v>
      </c>
    </row>
    <row r="17" spans="2:96" ht="31.5" x14ac:dyDescent="0.5">
      <c r="B17" s="2"/>
      <c r="C17" s="18"/>
      <c r="D17" s="18"/>
      <c r="E17" s="23"/>
      <c r="G17" s="57"/>
      <c r="H17" s="2"/>
      <c r="I17" s="2"/>
      <c r="P17" s="146" t="s">
        <v>1057</v>
      </c>
      <c r="Q17" s="146"/>
      <c r="R17" s="146"/>
      <c r="S17" s="146"/>
      <c r="T17" s="146"/>
      <c r="U17" s="146"/>
      <c r="V17" s="146"/>
      <c r="W17" s="146"/>
      <c r="X17" s="12"/>
      <c r="Y17" s="106"/>
      <c r="Z17" s="107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</row>
    <row r="18" spans="2:96" ht="18.75" x14ac:dyDescent="0.3">
      <c r="B18" s="97" t="s">
        <v>726</v>
      </c>
      <c r="C18" s="46"/>
      <c r="D18" s="97"/>
      <c r="E18" s="46"/>
      <c r="G18" s="62" t="str">
        <f>"PCT of "&amp;B13&amp;" Lvl Q correct"</f>
        <v>PCT of 700 Lvl Q correct</v>
      </c>
      <c r="H18" s="63"/>
      <c r="I18" s="63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76"/>
      <c r="Z18" s="81"/>
      <c r="AA18" s="64"/>
      <c r="AB18" s="65">
        <f>IFERROR(COUNTIFS(AB$26:AB$47900,"1C",$C$26:$C$47900,$B13)/(COUNTIFS(AB$26:AB$47900,"1C",$C$26:$C$47900,$B13)+COUNTIFS(AB$26:AB$47900,"1W",$C$26:$C$47900,$B13)),"NA")</f>
        <v>0.42857142857142855</v>
      </c>
      <c r="AC18" s="65">
        <f t="shared" ref="AC18:BO18" si="6">IFERROR(COUNTIFS(AC$26:AC$47900,"1C",$C$26:$C$47900,$B13)/(COUNTIFS(AC$26:AC$47900,"1C",$C$26:$C$47900,$B13)+COUNTIFS(AC$26:AC$47900,"1W",$C$26:$C$47900,$B13)),"NA")</f>
        <v>0.4</v>
      </c>
      <c r="AD18" s="65">
        <f t="shared" si="6"/>
        <v>0.16666666666666666</v>
      </c>
      <c r="AE18" s="65" t="str">
        <f t="shared" si="6"/>
        <v>NA</v>
      </c>
      <c r="AF18" s="65">
        <f t="shared" si="6"/>
        <v>0</v>
      </c>
      <c r="AG18" s="65">
        <f t="shared" si="6"/>
        <v>0.5</v>
      </c>
      <c r="AH18" s="65">
        <f t="shared" si="6"/>
        <v>1</v>
      </c>
      <c r="AI18" s="65">
        <f t="shared" si="6"/>
        <v>0</v>
      </c>
      <c r="AJ18" s="65">
        <f t="shared" si="6"/>
        <v>0.66666666666666663</v>
      </c>
      <c r="AK18" s="65" t="str">
        <f t="shared" si="6"/>
        <v>NA</v>
      </c>
      <c r="AL18" s="65">
        <f t="shared" si="6"/>
        <v>0.5</v>
      </c>
      <c r="AM18" s="65">
        <f t="shared" si="6"/>
        <v>0.5</v>
      </c>
      <c r="AN18" s="65">
        <f t="shared" si="6"/>
        <v>0.5</v>
      </c>
      <c r="AO18" s="65">
        <f t="shared" si="6"/>
        <v>0.6</v>
      </c>
      <c r="AP18" s="65">
        <f t="shared" si="6"/>
        <v>0</v>
      </c>
      <c r="AQ18" s="65" t="str">
        <f t="shared" si="6"/>
        <v>NA</v>
      </c>
      <c r="AR18" s="65" t="str">
        <f t="shared" si="6"/>
        <v>NA</v>
      </c>
      <c r="AS18" s="65" t="str">
        <f t="shared" si="6"/>
        <v>NA</v>
      </c>
      <c r="AT18" s="65">
        <f t="shared" si="6"/>
        <v>0.5</v>
      </c>
      <c r="AU18" s="65">
        <f t="shared" si="6"/>
        <v>0.5</v>
      </c>
      <c r="AV18" s="65" t="str">
        <f t="shared" si="6"/>
        <v>NA</v>
      </c>
      <c r="AW18" s="65">
        <f t="shared" si="6"/>
        <v>0.33333333333333331</v>
      </c>
      <c r="AX18" s="65">
        <f t="shared" si="6"/>
        <v>1</v>
      </c>
      <c r="AY18" s="65">
        <f t="shared" si="6"/>
        <v>0.5</v>
      </c>
      <c r="AZ18" s="65" t="str">
        <f t="shared" si="6"/>
        <v>NA</v>
      </c>
      <c r="BA18" s="65">
        <f t="shared" si="6"/>
        <v>0</v>
      </c>
      <c r="BB18" s="65">
        <f t="shared" si="6"/>
        <v>0</v>
      </c>
      <c r="BC18" s="65">
        <f t="shared" si="6"/>
        <v>0.66666666666666663</v>
      </c>
      <c r="BD18" s="65">
        <f t="shared" si="6"/>
        <v>0</v>
      </c>
      <c r="BE18" s="65">
        <f t="shared" si="6"/>
        <v>1</v>
      </c>
      <c r="BF18" s="65" t="str">
        <f t="shared" si="6"/>
        <v>NA</v>
      </c>
      <c r="BG18" s="65">
        <f t="shared" si="6"/>
        <v>0.25</v>
      </c>
      <c r="BH18" s="65" t="str">
        <f t="shared" si="6"/>
        <v>NA</v>
      </c>
      <c r="BI18" s="65" t="str">
        <f t="shared" si="6"/>
        <v>NA</v>
      </c>
      <c r="BJ18" s="65">
        <f t="shared" si="6"/>
        <v>1</v>
      </c>
      <c r="BK18" s="65">
        <f t="shared" si="6"/>
        <v>0</v>
      </c>
      <c r="BL18" s="65" t="str">
        <f t="shared" si="6"/>
        <v>NA</v>
      </c>
      <c r="BM18" s="65">
        <f t="shared" si="6"/>
        <v>0.5714285714285714</v>
      </c>
      <c r="BN18" s="65" t="str">
        <f t="shared" si="6"/>
        <v>NA</v>
      </c>
      <c r="BO18" s="65">
        <f t="shared" si="6"/>
        <v>0.5</v>
      </c>
      <c r="CQ18" s="10"/>
    </row>
    <row r="19" spans="2:96" ht="18.75" x14ac:dyDescent="0.3">
      <c r="B19" s="128" t="s">
        <v>728</v>
      </c>
      <c r="C19" s="11"/>
      <c r="D19" s="11"/>
      <c r="E19" s="8"/>
      <c r="G19" s="62" t="str">
        <f>"PCT of "&amp;B14&amp;" Lvl Q correct"</f>
        <v>PCT of 600-700 Lvl Q correct</v>
      </c>
      <c r="H19" s="63"/>
      <c r="I19" s="63"/>
      <c r="J19" s="202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76"/>
      <c r="Z19" s="81"/>
      <c r="AA19" s="64"/>
      <c r="AB19" s="65">
        <f>IFERROR(COUNTIFS(AB$26:AB$47900,"1C",$C$26:$C$47900,$B14)/(COUNTIFS(AB$26:AB$47900,"1C",$C$26:$C$47900,$B14)+COUNTIFS(AB$26:AB$47900,"1W",$C$26:$C$47900,$B14)),"NA")</f>
        <v>0.6216216216216216</v>
      </c>
      <c r="AC19" s="65">
        <f t="shared" ref="AC19:BO19" si="7">IFERROR(COUNTIFS(AC$26:AC$47900,"1C",$C$26:$C$47900,$B14)/(COUNTIFS(AC$26:AC$47900,"1C",$C$26:$C$47900,$B14)+COUNTIFS(AC$26:AC$47900,"1W",$C$26:$C$47900,$B14)),"NA")</f>
        <v>0.6428571428571429</v>
      </c>
      <c r="AD19" s="65">
        <f t="shared" si="7"/>
        <v>0.66666666666666663</v>
      </c>
      <c r="AE19" s="65">
        <f t="shared" si="7"/>
        <v>0.5</v>
      </c>
      <c r="AF19" s="65">
        <f t="shared" si="7"/>
        <v>0.5</v>
      </c>
      <c r="AG19" s="65">
        <f t="shared" si="7"/>
        <v>0.63636363636363635</v>
      </c>
      <c r="AH19" s="65">
        <f t="shared" si="7"/>
        <v>0.8</v>
      </c>
      <c r="AI19" s="65">
        <f t="shared" si="7"/>
        <v>1</v>
      </c>
      <c r="AJ19" s="65">
        <f t="shared" si="7"/>
        <v>1</v>
      </c>
      <c r="AK19" s="65" t="str">
        <f t="shared" si="7"/>
        <v>NA</v>
      </c>
      <c r="AL19" s="65">
        <f t="shared" si="7"/>
        <v>0.3</v>
      </c>
      <c r="AM19" s="65">
        <f t="shared" si="7"/>
        <v>0.5</v>
      </c>
      <c r="AN19" s="65">
        <f t="shared" si="7"/>
        <v>0.83333333333333337</v>
      </c>
      <c r="AO19" s="65">
        <f t="shared" si="7"/>
        <v>1</v>
      </c>
      <c r="AP19" s="65">
        <f t="shared" si="7"/>
        <v>0.66666666666666663</v>
      </c>
      <c r="AQ19" s="65">
        <f t="shared" si="7"/>
        <v>0.55555555555555558</v>
      </c>
      <c r="AR19" s="65">
        <f t="shared" si="7"/>
        <v>1</v>
      </c>
      <c r="AS19" s="65">
        <f t="shared" si="7"/>
        <v>0.66666666666666663</v>
      </c>
      <c r="AT19" s="65">
        <f t="shared" si="7"/>
        <v>0.85</v>
      </c>
      <c r="AU19" s="65">
        <f t="shared" si="7"/>
        <v>1</v>
      </c>
      <c r="AV19" s="65">
        <f t="shared" si="7"/>
        <v>1</v>
      </c>
      <c r="AW19" s="65">
        <f t="shared" si="7"/>
        <v>0.5</v>
      </c>
      <c r="AX19" s="65">
        <f t="shared" si="7"/>
        <v>1</v>
      </c>
      <c r="AY19" s="65">
        <f t="shared" si="7"/>
        <v>0.875</v>
      </c>
      <c r="AZ19" s="65">
        <f t="shared" si="7"/>
        <v>0.75</v>
      </c>
      <c r="BA19" s="65" t="str">
        <f t="shared" si="7"/>
        <v>NA</v>
      </c>
      <c r="BB19" s="65">
        <f t="shared" si="7"/>
        <v>0.75</v>
      </c>
      <c r="BC19" s="65">
        <f t="shared" si="7"/>
        <v>1</v>
      </c>
      <c r="BD19" s="65">
        <f t="shared" si="7"/>
        <v>0.91666666666666663</v>
      </c>
      <c r="BE19" s="65">
        <f t="shared" si="7"/>
        <v>0.4</v>
      </c>
      <c r="BF19" s="65" t="str">
        <f t="shared" si="7"/>
        <v>NA</v>
      </c>
      <c r="BG19" s="65">
        <f t="shared" si="7"/>
        <v>0.5</v>
      </c>
      <c r="BH19" s="65">
        <f t="shared" si="7"/>
        <v>1</v>
      </c>
      <c r="BI19" s="65" t="str">
        <f t="shared" si="7"/>
        <v>NA</v>
      </c>
      <c r="BJ19" s="65">
        <f t="shared" si="7"/>
        <v>1</v>
      </c>
      <c r="BK19" s="65">
        <f t="shared" si="7"/>
        <v>0.8</v>
      </c>
      <c r="BL19" s="65">
        <f t="shared" si="7"/>
        <v>0.8</v>
      </c>
      <c r="BM19" s="65">
        <f t="shared" si="7"/>
        <v>0.46153846153846156</v>
      </c>
      <c r="BN19" s="65">
        <f t="shared" si="7"/>
        <v>0</v>
      </c>
      <c r="BO19" s="65">
        <f t="shared" si="7"/>
        <v>0.66666666666666663</v>
      </c>
      <c r="CO19">
        <v>2.5000000000000001E-2</v>
      </c>
      <c r="CP19" s="89">
        <f t="shared" ref="CP19:CR38" si="8">IFERROR(COUNTIFS($C$26:$C$48400,CP$16,$D$26:$D$48400,"&gt;="&amp;$CO19,$F$26:$F$48400,"C")/COUNTIFS($C$26:$C$48400,CP$16,$D$26:$D$48400,"&gt;="&amp;$CO19),"NA")</f>
        <v>0.95</v>
      </c>
      <c r="CQ19" s="89">
        <f t="shared" si="8"/>
        <v>0.6811594202898551</v>
      </c>
      <c r="CR19" s="89">
        <f t="shared" si="8"/>
        <v>0.41025641025641024</v>
      </c>
    </row>
    <row r="20" spans="2:96" ht="18.75" x14ac:dyDescent="0.3">
      <c r="B20" s="114" t="s">
        <v>727</v>
      </c>
      <c r="C20" s="116">
        <f>B13</f>
        <v>700</v>
      </c>
      <c r="D20" s="130" t="str">
        <f>B14</f>
        <v>600-700</v>
      </c>
      <c r="E20" s="123" t="str">
        <f>B15</f>
        <v>sub-600</v>
      </c>
      <c r="G20" s="62" t="str">
        <f>"PCT of "&amp;B15&amp;" Lvl Q correct"</f>
        <v>PCT of sub-600 Lvl Q correct</v>
      </c>
      <c r="H20" s="63"/>
      <c r="I20" s="63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76"/>
      <c r="Z20" s="81"/>
      <c r="AA20" s="64"/>
      <c r="AB20" s="65">
        <f>IFERROR(COUNTIFS(AB$26:AB$47900,"1C",$C$26:$C$47900,$B15)/(COUNTIFS(AB$26:AB$47900,"1C",$C$26:$C$47900,$B15)+COUNTIFS(AB$26:AB$47900,"1W",$C$26:$C$47900,$B15)),"NA")</f>
        <v>0.5</v>
      </c>
      <c r="AC20" s="65">
        <f t="shared" ref="AC20:BO20" si="9">IFERROR(COUNTIFS(AC$26:AC$47900,"1C",$C$26:$C$47900,$B15)/(COUNTIFS(AC$26:AC$47900,"1C",$C$26:$C$47900,$B15)+COUNTIFS(AC$26:AC$47900,"1W",$C$26:$C$47900,$B15)),"NA")</f>
        <v>1</v>
      </c>
      <c r="AD20" s="65">
        <f t="shared" si="9"/>
        <v>0.83333333333333337</v>
      </c>
      <c r="AE20" s="65">
        <f t="shared" si="9"/>
        <v>1</v>
      </c>
      <c r="AF20" s="65" t="str">
        <f t="shared" si="9"/>
        <v>NA</v>
      </c>
      <c r="AG20" s="65">
        <f t="shared" si="9"/>
        <v>1</v>
      </c>
      <c r="AH20" s="65" t="str">
        <f t="shared" si="9"/>
        <v>NA</v>
      </c>
      <c r="AI20" s="65" t="str">
        <f t="shared" si="9"/>
        <v>NA</v>
      </c>
      <c r="AJ20" s="65" t="str">
        <f t="shared" si="9"/>
        <v>NA</v>
      </c>
      <c r="AK20" s="65" t="str">
        <f t="shared" si="9"/>
        <v>NA</v>
      </c>
      <c r="AL20" s="65" t="str">
        <f t="shared" si="9"/>
        <v>NA</v>
      </c>
      <c r="AM20" s="65" t="str">
        <f t="shared" si="9"/>
        <v>NA</v>
      </c>
      <c r="AN20" s="65" t="str">
        <f t="shared" si="9"/>
        <v>NA</v>
      </c>
      <c r="AO20" s="65" t="str">
        <f t="shared" si="9"/>
        <v>NA</v>
      </c>
      <c r="AP20" s="65" t="str">
        <f t="shared" si="9"/>
        <v>NA</v>
      </c>
      <c r="AQ20" s="65" t="str">
        <f t="shared" si="9"/>
        <v>NA</v>
      </c>
      <c r="AR20" s="65">
        <f t="shared" si="9"/>
        <v>1</v>
      </c>
      <c r="AS20" s="65" t="str">
        <f t="shared" si="9"/>
        <v>NA</v>
      </c>
      <c r="AT20" s="65">
        <f t="shared" si="9"/>
        <v>1</v>
      </c>
      <c r="AU20" s="65">
        <f t="shared" si="9"/>
        <v>1</v>
      </c>
      <c r="AV20" s="65" t="str">
        <f t="shared" si="9"/>
        <v>NA</v>
      </c>
      <c r="AW20" s="65" t="str">
        <f t="shared" si="9"/>
        <v>NA</v>
      </c>
      <c r="AX20" s="65" t="str">
        <f t="shared" si="9"/>
        <v>NA</v>
      </c>
      <c r="AY20" s="65" t="str">
        <f t="shared" si="9"/>
        <v>NA</v>
      </c>
      <c r="AZ20" s="65">
        <f t="shared" si="9"/>
        <v>1</v>
      </c>
      <c r="BA20" s="65" t="str">
        <f t="shared" si="9"/>
        <v>NA</v>
      </c>
      <c r="BB20" s="65">
        <f t="shared" si="9"/>
        <v>1</v>
      </c>
      <c r="BC20" s="65" t="str">
        <f t="shared" si="9"/>
        <v>NA</v>
      </c>
      <c r="BD20" s="65" t="str">
        <f t="shared" si="9"/>
        <v>NA</v>
      </c>
      <c r="BE20" s="65" t="str">
        <f t="shared" si="9"/>
        <v>NA</v>
      </c>
      <c r="BF20" s="65" t="str">
        <f t="shared" si="9"/>
        <v>NA</v>
      </c>
      <c r="BG20" s="65" t="str">
        <f t="shared" si="9"/>
        <v>NA</v>
      </c>
      <c r="BH20" s="65" t="str">
        <f t="shared" si="9"/>
        <v>NA</v>
      </c>
      <c r="BI20" s="65" t="str">
        <f t="shared" si="9"/>
        <v>NA</v>
      </c>
      <c r="BJ20" s="65">
        <f t="shared" si="9"/>
        <v>1</v>
      </c>
      <c r="BK20" s="65" t="str">
        <f t="shared" si="9"/>
        <v>NA</v>
      </c>
      <c r="BL20" s="65" t="str">
        <f t="shared" si="9"/>
        <v>NA</v>
      </c>
      <c r="BM20" s="65" t="str">
        <f t="shared" si="9"/>
        <v>NA</v>
      </c>
      <c r="BN20" s="65" t="str">
        <f t="shared" si="9"/>
        <v>NA</v>
      </c>
      <c r="BO20" s="65" t="str">
        <f t="shared" si="9"/>
        <v>NA</v>
      </c>
      <c r="BU20" t="s">
        <v>338</v>
      </c>
      <c r="BV20" t="s">
        <v>1051</v>
      </c>
      <c r="CO20">
        <f>CO19+0.25</f>
        <v>0.27500000000000002</v>
      </c>
      <c r="CP20" s="89">
        <f t="shared" si="8"/>
        <v>0.94736842105263153</v>
      </c>
      <c r="CQ20" s="89">
        <f t="shared" si="8"/>
        <v>0.69117647058823528</v>
      </c>
      <c r="CR20" s="89">
        <f t="shared" si="8"/>
        <v>0.41739130434782606</v>
      </c>
    </row>
    <row r="21" spans="2:96" x14ac:dyDescent="0.25">
      <c r="B21" s="113">
        <v>1</v>
      </c>
      <c r="C21" s="131">
        <f t="shared" ref="C21:E24" si="10">IFERROR(COUNTIFS($C$26:$C$47900,C$20,$D$26:$D$47900,"&gt;="&amp;$B21,$F$26:$F$47900,"C")/COUNTIFS($C$26:$C$47900,C$20,$D$26:$D$47900,"&gt;="&amp;$B21),"NA")</f>
        <v>0.41228070175438597</v>
      </c>
      <c r="D21" s="133">
        <f t="shared" si="10"/>
        <v>0.70370370370370372</v>
      </c>
      <c r="E21" s="129">
        <f t="shared" si="10"/>
        <v>0.9285714285714286</v>
      </c>
      <c r="G21" s="39"/>
      <c r="H21" t="s">
        <v>17</v>
      </c>
      <c r="Z21" s="79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U21" t="s">
        <v>1053</v>
      </c>
      <c r="BV21" t="s">
        <v>1050</v>
      </c>
      <c r="CO21">
        <f t="shared" ref="CO21:CO60" si="11">CO20+0.25</f>
        <v>0.52500000000000002</v>
      </c>
      <c r="CP21" s="89">
        <f t="shared" si="8"/>
        <v>0.94444444444444442</v>
      </c>
      <c r="CQ21" s="89">
        <f t="shared" si="8"/>
        <v>0.6964285714285714</v>
      </c>
      <c r="CR21" s="89">
        <f t="shared" si="8"/>
        <v>0.41739130434782606</v>
      </c>
    </row>
    <row r="22" spans="2:96" ht="18.75" x14ac:dyDescent="0.3">
      <c r="B22" s="135">
        <f>B21+0.5</f>
        <v>1.5</v>
      </c>
      <c r="C22" s="136">
        <f t="shared" si="10"/>
        <v>0.39047619047619048</v>
      </c>
      <c r="D22" s="137">
        <f t="shared" si="10"/>
        <v>0.70318021201413428</v>
      </c>
      <c r="E22" s="117">
        <f t="shared" si="10"/>
        <v>0.93333333333333335</v>
      </c>
      <c r="G22" s="41" t="s">
        <v>103</v>
      </c>
      <c r="H22" t="s">
        <v>17</v>
      </c>
      <c r="Y22" s="77" t="s">
        <v>166</v>
      </c>
      <c r="Z22" s="74" t="s">
        <v>100</v>
      </c>
      <c r="AB22" s="40">
        <f t="shared" ref="AB22:BO22" si="12">IFERROR(AVERAGEIF($E$26:$E$1008,AB$25,$D$26:$D$1008),"NA")</f>
        <v>2.6225157232704408</v>
      </c>
      <c r="AC22" s="40">
        <f t="shared" si="12"/>
        <v>2.1794444444444441</v>
      </c>
      <c r="AD22" s="40">
        <f t="shared" si="12"/>
        <v>2.364325</v>
      </c>
      <c r="AE22" s="40">
        <f t="shared" si="12"/>
        <v>1.9451111111111112</v>
      </c>
      <c r="AF22" s="40">
        <f t="shared" si="12"/>
        <v>3.2303921568627452</v>
      </c>
      <c r="AG22" s="40">
        <f t="shared" si="12"/>
        <v>2.7283333333333331</v>
      </c>
      <c r="AH22" s="40">
        <f t="shared" si="12"/>
        <v>2.882222222222222</v>
      </c>
      <c r="AI22" s="40">
        <f t="shared" si="12"/>
        <v>2.4333333333333331</v>
      </c>
      <c r="AJ22" s="40">
        <f t="shared" si="12"/>
        <v>2.2404761904761905</v>
      </c>
      <c r="AK22" s="40" t="str">
        <f t="shared" si="12"/>
        <v>NA</v>
      </c>
      <c r="AL22" s="40">
        <f t="shared" si="12"/>
        <v>2.6385416666666668</v>
      </c>
      <c r="AM22" s="40">
        <f t="shared" si="12"/>
        <v>3.660256410256411</v>
      </c>
      <c r="AN22" s="40">
        <f t="shared" si="12"/>
        <v>2.2599999999999998</v>
      </c>
      <c r="AO22" s="40">
        <f t="shared" si="12"/>
        <v>2.7416666666666663</v>
      </c>
      <c r="AP22" s="40">
        <f t="shared" si="12"/>
        <v>2.9530833333333328</v>
      </c>
      <c r="AQ22" s="40">
        <f t="shared" si="12"/>
        <v>2.5458333333333334</v>
      </c>
      <c r="AR22" s="40">
        <f t="shared" si="12"/>
        <v>2.1916666666666664</v>
      </c>
      <c r="AS22" s="40">
        <f t="shared" si="12"/>
        <v>2.9666666666666663</v>
      </c>
      <c r="AT22" s="40">
        <f t="shared" si="12"/>
        <v>2.790432098765431</v>
      </c>
      <c r="AU22" s="40">
        <f t="shared" si="12"/>
        <v>3.1833333333333336</v>
      </c>
      <c r="AV22" s="40">
        <f t="shared" si="12"/>
        <v>1.3666666666666667</v>
      </c>
      <c r="AW22" s="40">
        <f t="shared" si="12"/>
        <v>4.4680555555555559</v>
      </c>
      <c r="AX22" s="40">
        <f t="shared" si="12"/>
        <v>2.9111111111111114</v>
      </c>
      <c r="AY22" s="40">
        <f t="shared" si="12"/>
        <v>2.9242424242424239</v>
      </c>
      <c r="AZ22" s="40">
        <f t="shared" si="12"/>
        <v>1.83</v>
      </c>
      <c r="BA22" s="40">
        <f t="shared" si="12"/>
        <v>3.0833333333333335</v>
      </c>
      <c r="BB22" s="40">
        <f t="shared" si="12"/>
        <v>2.4428571428571431</v>
      </c>
      <c r="BC22" s="40">
        <f t="shared" si="12"/>
        <v>3.0095238095238095</v>
      </c>
      <c r="BD22" s="40">
        <f t="shared" si="12"/>
        <v>2.4999999999999996</v>
      </c>
      <c r="BE22" s="40">
        <f t="shared" si="12"/>
        <v>3.0933333333333333</v>
      </c>
      <c r="BF22" s="40" t="str">
        <f t="shared" si="12"/>
        <v>NA</v>
      </c>
      <c r="BG22" s="40">
        <f t="shared" si="12"/>
        <v>2.4948717948717944</v>
      </c>
      <c r="BH22" s="40">
        <f t="shared" si="12"/>
        <v>1.6666666666666667</v>
      </c>
      <c r="BI22" s="40" t="str">
        <f t="shared" si="12"/>
        <v>NA</v>
      </c>
      <c r="BJ22" s="40">
        <f t="shared" si="12"/>
        <v>1.1500000000000001</v>
      </c>
      <c r="BK22" s="40">
        <f t="shared" si="12"/>
        <v>3.1944444444444446</v>
      </c>
      <c r="BL22" s="40">
        <f t="shared" si="12"/>
        <v>2.7583333333333333</v>
      </c>
      <c r="BM22" s="40">
        <f t="shared" si="12"/>
        <v>2.7608316666666668</v>
      </c>
      <c r="BN22" s="40">
        <f t="shared" si="12"/>
        <v>4.6500000000000004</v>
      </c>
      <c r="BO22" s="40">
        <f t="shared" si="12"/>
        <v>3.6700000000000004</v>
      </c>
      <c r="BU22" t="s">
        <v>1052</v>
      </c>
      <c r="BV22" t="s">
        <v>1049</v>
      </c>
      <c r="CO22">
        <f t="shared" si="11"/>
        <v>0.77500000000000002</v>
      </c>
      <c r="CP22" s="89">
        <f t="shared" si="8"/>
        <v>0.9375</v>
      </c>
      <c r="CQ22" s="89">
        <f t="shared" si="8"/>
        <v>0.70303030303030301</v>
      </c>
      <c r="CR22" s="89">
        <f t="shared" si="8"/>
        <v>0.41739130434782606</v>
      </c>
    </row>
    <row r="23" spans="2:96" ht="18.75" x14ac:dyDescent="0.3">
      <c r="B23" s="135">
        <f>B22+0.5</f>
        <v>2</v>
      </c>
      <c r="C23" s="138">
        <f t="shared" si="10"/>
        <v>0.37373737373737376</v>
      </c>
      <c r="D23" s="139">
        <f t="shared" si="10"/>
        <v>0.68722466960352424</v>
      </c>
      <c r="E23" s="119">
        <f t="shared" si="10"/>
        <v>0.9</v>
      </c>
      <c r="G23" s="41" t="s">
        <v>124</v>
      </c>
      <c r="J23" s="6" t="s">
        <v>29</v>
      </c>
      <c r="K23" s="6" t="s">
        <v>81</v>
      </c>
      <c r="L23" s="6" t="s">
        <v>31</v>
      </c>
      <c r="M23" s="6" t="s">
        <v>34</v>
      </c>
      <c r="N23" s="6" t="s">
        <v>178</v>
      </c>
      <c r="O23" s="6" t="s">
        <v>45</v>
      </c>
      <c r="P23" s="6" t="s">
        <v>879</v>
      </c>
      <c r="Q23" s="6" t="s">
        <v>40</v>
      </c>
      <c r="R23" s="6" t="s">
        <v>655</v>
      </c>
      <c r="S23" s="6" t="s">
        <v>581</v>
      </c>
      <c r="T23" s="6" t="s">
        <v>37</v>
      </c>
      <c r="U23" s="6" t="s">
        <v>43</v>
      </c>
      <c r="V23" s="6" t="s">
        <v>105</v>
      </c>
      <c r="W23" s="6" t="s">
        <v>26</v>
      </c>
      <c r="X23" s="6" t="s">
        <v>294</v>
      </c>
      <c r="Y23" s="77" t="s">
        <v>167</v>
      </c>
      <c r="Z23" s="74" t="s">
        <v>186</v>
      </c>
      <c r="AB23" s="40">
        <f t="shared" ref="AB23:BO23" si="13">IFERROR(AVERAGEIFS($D$26:$D$1008,$E$26:$E$1008,AB$25,$F$26:$F$1008,"C"),"NA")</f>
        <v>2.2244791666666663</v>
      </c>
      <c r="AC23" s="40">
        <f t="shared" si="13"/>
        <v>2.1077235772357725</v>
      </c>
      <c r="AD23" s="40">
        <f t="shared" si="13"/>
        <v>1.886363636363636</v>
      </c>
      <c r="AE23" s="40">
        <f t="shared" si="13"/>
        <v>1.6243333333333332</v>
      </c>
      <c r="AF23" s="40">
        <f t="shared" si="13"/>
        <v>2.7703703703703706</v>
      </c>
      <c r="AG23" s="40">
        <f t="shared" si="13"/>
        <v>2.4023809523809523</v>
      </c>
      <c r="AH23" s="40">
        <f t="shared" si="13"/>
        <v>3.0296296296296297</v>
      </c>
      <c r="AI23" s="40">
        <f t="shared" si="13"/>
        <v>2.3833333333333337</v>
      </c>
      <c r="AJ23" s="40">
        <f t="shared" si="13"/>
        <v>2.1138888888888889</v>
      </c>
      <c r="AK23" s="40" t="str">
        <f t="shared" si="13"/>
        <v>NA</v>
      </c>
      <c r="AL23" s="40">
        <f t="shared" si="13"/>
        <v>2.5472222222222221</v>
      </c>
      <c r="AM23" s="40">
        <f t="shared" si="13"/>
        <v>3.8809523809523805</v>
      </c>
      <c r="AN23" s="40">
        <f t="shared" si="13"/>
        <v>2.5452380952380955</v>
      </c>
      <c r="AO23" s="40">
        <f t="shared" si="13"/>
        <v>2.3416666666666668</v>
      </c>
      <c r="AP23" s="40">
        <f t="shared" si="13"/>
        <v>2.7403809523809519</v>
      </c>
      <c r="AQ23" s="40">
        <f t="shared" si="13"/>
        <v>2.4888888888888889</v>
      </c>
      <c r="AR23" s="40">
        <f t="shared" si="13"/>
        <v>2.1916666666666664</v>
      </c>
      <c r="AS23" s="40">
        <f t="shared" si="13"/>
        <v>3.0749999999999997</v>
      </c>
      <c r="AT23" s="40">
        <f t="shared" si="13"/>
        <v>2.7468992248062025</v>
      </c>
      <c r="AU23" s="40">
        <f t="shared" si="13"/>
        <v>1.8833333333333333</v>
      </c>
      <c r="AV23" s="40">
        <f t="shared" si="13"/>
        <v>1.3666666666666667</v>
      </c>
      <c r="AW23" s="40">
        <f t="shared" si="13"/>
        <v>2.6433333333333335</v>
      </c>
      <c r="AX23" s="40">
        <f t="shared" si="13"/>
        <v>2.9111111111111114</v>
      </c>
      <c r="AY23" s="40">
        <f t="shared" si="13"/>
        <v>3.1604166666666664</v>
      </c>
      <c r="AZ23" s="40">
        <f t="shared" si="13"/>
        <v>1.8444444444444443</v>
      </c>
      <c r="BA23" s="40" t="str">
        <f t="shared" si="13"/>
        <v>NA</v>
      </c>
      <c r="BB23" s="40">
        <f t="shared" si="13"/>
        <v>2.6041666666666665</v>
      </c>
      <c r="BC23" s="40">
        <f t="shared" si="13"/>
        <v>2.7937500000000006</v>
      </c>
      <c r="BD23" s="40">
        <f t="shared" si="13"/>
        <v>2.6045454545454549</v>
      </c>
      <c r="BE23" s="40">
        <f t="shared" si="13"/>
        <v>3.4888888888888889</v>
      </c>
      <c r="BF23" s="40" t="str">
        <f t="shared" si="13"/>
        <v>NA</v>
      </c>
      <c r="BG23" s="40">
        <f t="shared" si="13"/>
        <v>2.4799999999999995</v>
      </c>
      <c r="BH23" s="40">
        <f t="shared" si="13"/>
        <v>1.6666666666666667</v>
      </c>
      <c r="BI23" s="40" t="str">
        <f t="shared" si="13"/>
        <v>NA</v>
      </c>
      <c r="BJ23" s="40">
        <f t="shared" si="13"/>
        <v>1.1500000000000001</v>
      </c>
      <c r="BK23" s="40">
        <f t="shared" si="13"/>
        <v>3.2722222222222221</v>
      </c>
      <c r="BL23" s="40">
        <f t="shared" si="13"/>
        <v>2.3666666666666667</v>
      </c>
      <c r="BM23" s="40">
        <f t="shared" si="13"/>
        <v>2.9016666666666664</v>
      </c>
      <c r="BN23" s="40" t="str">
        <f t="shared" si="13"/>
        <v>NA</v>
      </c>
      <c r="BO23" s="40">
        <f t="shared" si="13"/>
        <v>3.5694444444444446</v>
      </c>
      <c r="CO23">
        <f t="shared" si="11"/>
        <v>1.0249999999999999</v>
      </c>
      <c r="CP23" s="89">
        <f t="shared" si="8"/>
        <v>0.92</v>
      </c>
      <c r="CQ23" s="89">
        <f t="shared" si="8"/>
        <v>0.70404984423676009</v>
      </c>
      <c r="CR23" s="89">
        <f t="shared" si="8"/>
        <v>0.40707964601769914</v>
      </c>
    </row>
    <row r="24" spans="2:96" ht="18.75" x14ac:dyDescent="0.3">
      <c r="B24" s="115">
        <f>B23+0.5</f>
        <v>2.5</v>
      </c>
      <c r="C24" s="132">
        <f t="shared" si="10"/>
        <v>0.35294117647058826</v>
      </c>
      <c r="D24" s="134">
        <f t="shared" si="10"/>
        <v>0.63276836158192096</v>
      </c>
      <c r="E24" s="111">
        <f t="shared" si="10"/>
        <v>0.8</v>
      </c>
      <c r="G24" s="41" t="s">
        <v>125</v>
      </c>
      <c r="J24" s="6" t="s">
        <v>25</v>
      </c>
      <c r="K24" s="6" t="s">
        <v>30</v>
      </c>
      <c r="L24" s="6" t="s">
        <v>32</v>
      </c>
      <c r="M24" s="6" t="s">
        <v>35</v>
      </c>
      <c r="N24" s="6" t="s">
        <v>179</v>
      </c>
      <c r="O24" s="6" t="s">
        <v>45</v>
      </c>
      <c r="P24" s="6" t="s">
        <v>880</v>
      </c>
      <c r="Q24" s="6" t="s">
        <v>41</v>
      </c>
      <c r="R24" s="6" t="s">
        <v>656</v>
      </c>
      <c r="S24" s="6" t="s">
        <v>582</v>
      </c>
      <c r="T24" s="6" t="s">
        <v>38</v>
      </c>
      <c r="U24" s="6" t="s">
        <v>44</v>
      </c>
      <c r="V24" s="6" t="s">
        <v>106</v>
      </c>
      <c r="W24" s="6" t="s">
        <v>27</v>
      </c>
      <c r="X24" s="6" t="s">
        <v>295</v>
      </c>
      <c r="Y24" s="77"/>
      <c r="Z24" s="74" t="s">
        <v>187</v>
      </c>
      <c r="AB24" s="40">
        <f t="shared" ref="AB24:BO24" si="14">IFERROR(AVERAGEIFS($D$26:$D$1008,$E$26:$E$1008,AB$25,$F$26:$F$1008,"W"),"NA")</f>
        <v>3.2290476190476189</v>
      </c>
      <c r="AC24" s="40">
        <f t="shared" si="14"/>
        <v>2.3342105263157893</v>
      </c>
      <c r="AD24" s="40">
        <f t="shared" si="14"/>
        <v>2.9484999999999997</v>
      </c>
      <c r="AE24" s="40">
        <f t="shared" si="14"/>
        <v>2.5866666666666664</v>
      </c>
      <c r="AF24" s="40">
        <f t="shared" si="14"/>
        <v>3.7479166666666668</v>
      </c>
      <c r="AG24" s="40">
        <f t="shared" si="14"/>
        <v>3.4888888888888889</v>
      </c>
      <c r="AH24" s="40">
        <f t="shared" si="14"/>
        <v>2.44</v>
      </c>
      <c r="AI24" s="40">
        <f t="shared" si="14"/>
        <v>2.9333333333333336</v>
      </c>
      <c r="AJ24" s="40">
        <f t="shared" si="14"/>
        <v>3</v>
      </c>
      <c r="AK24" s="40" t="str">
        <f t="shared" si="14"/>
        <v>NA</v>
      </c>
      <c r="AL24" s="40">
        <f t="shared" si="14"/>
        <v>2.6933333333333329</v>
      </c>
      <c r="AM24" s="40">
        <f t="shared" si="14"/>
        <v>3.4027777777777781</v>
      </c>
      <c r="AN24" s="40">
        <f t="shared" si="14"/>
        <v>1.5944444444444443</v>
      </c>
      <c r="AO24" s="40">
        <f t="shared" si="14"/>
        <v>3.3416666666666668</v>
      </c>
      <c r="AP24" s="40">
        <f t="shared" si="14"/>
        <v>3.1185185185185187</v>
      </c>
      <c r="AQ24" s="40">
        <f t="shared" si="14"/>
        <v>2.7166666666666668</v>
      </c>
      <c r="AR24" s="40" t="str">
        <f t="shared" si="14"/>
        <v>NA</v>
      </c>
      <c r="AS24" s="40">
        <f t="shared" si="14"/>
        <v>2.75</v>
      </c>
      <c r="AT24" s="40">
        <f t="shared" si="14"/>
        <v>2.9606060606060609</v>
      </c>
      <c r="AU24" s="40">
        <f t="shared" si="14"/>
        <v>3.8333333333333335</v>
      </c>
      <c r="AV24" s="40" t="str">
        <f t="shared" si="14"/>
        <v>NA</v>
      </c>
      <c r="AW24" s="40">
        <f t="shared" si="14"/>
        <v>5.7714285714285714</v>
      </c>
      <c r="AX24" s="40" t="str">
        <f t="shared" si="14"/>
        <v>NA</v>
      </c>
      <c r="AY24" s="40">
        <f t="shared" si="14"/>
        <v>2.2944444444444443</v>
      </c>
      <c r="AZ24" s="40">
        <f t="shared" si="14"/>
        <v>3</v>
      </c>
      <c r="BA24" s="40">
        <f t="shared" si="14"/>
        <v>3.0833333333333335</v>
      </c>
      <c r="BB24" s="40">
        <f t="shared" si="14"/>
        <v>2.2277777777777779</v>
      </c>
      <c r="BC24" s="40">
        <f t="shared" si="14"/>
        <v>3.7</v>
      </c>
      <c r="BD24" s="40">
        <f t="shared" si="14"/>
        <v>2.2700000000000005</v>
      </c>
      <c r="BE24" s="40">
        <f t="shared" si="14"/>
        <v>2.5</v>
      </c>
      <c r="BF24" s="40" t="str">
        <f t="shared" si="14"/>
        <v>NA</v>
      </c>
      <c r="BG24" s="40">
        <f t="shared" si="14"/>
        <v>2.5041666666666664</v>
      </c>
      <c r="BH24" s="40" t="str">
        <f t="shared" si="14"/>
        <v>NA</v>
      </c>
      <c r="BI24" s="40" t="str">
        <f t="shared" si="14"/>
        <v>NA</v>
      </c>
      <c r="BJ24" s="40" t="str">
        <f t="shared" si="14"/>
        <v>NA</v>
      </c>
      <c r="BK24" s="40">
        <f t="shared" si="14"/>
        <v>3.1166666666666667</v>
      </c>
      <c r="BL24" s="40">
        <f t="shared" si="14"/>
        <v>3.15</v>
      </c>
      <c r="BM24" s="40">
        <f t="shared" si="14"/>
        <v>2.6199966666666663</v>
      </c>
      <c r="BN24" s="40">
        <f t="shared" si="14"/>
        <v>4.6500000000000004</v>
      </c>
      <c r="BO24" s="40">
        <f t="shared" si="14"/>
        <v>3.8208333333333333</v>
      </c>
      <c r="CO24">
        <f t="shared" si="11"/>
        <v>1.2749999999999999</v>
      </c>
      <c r="CP24" s="89">
        <f t="shared" si="8"/>
        <v>0.94117647058823528</v>
      </c>
      <c r="CQ24" s="89">
        <f t="shared" si="8"/>
        <v>0.69965870307167233</v>
      </c>
      <c r="CR24" s="89">
        <f t="shared" si="8"/>
        <v>0.39814814814814814</v>
      </c>
    </row>
    <row r="25" spans="2:96" ht="15.75" thickBot="1" x14ac:dyDescent="0.3">
      <c r="B25" s="5" t="s">
        <v>0</v>
      </c>
      <c r="C25" s="5" t="s">
        <v>18</v>
      </c>
      <c r="D25" s="5" t="s">
        <v>19</v>
      </c>
      <c r="E25" s="5" t="s">
        <v>79</v>
      </c>
      <c r="F25" s="5" t="s">
        <v>77</v>
      </c>
      <c r="G25" s="5" t="s">
        <v>20</v>
      </c>
      <c r="H25" t="s">
        <v>17</v>
      </c>
      <c r="J25" s="6"/>
      <c r="K25" s="6"/>
      <c r="L25" s="6" t="s">
        <v>33</v>
      </c>
      <c r="M25" s="6" t="s">
        <v>36</v>
      </c>
      <c r="N25" s="6" t="s">
        <v>180</v>
      </c>
      <c r="O25" s="6" t="s">
        <v>45</v>
      </c>
      <c r="P25" s="6" t="s">
        <v>881</v>
      </c>
      <c r="Q25" s="6" t="s">
        <v>42</v>
      </c>
      <c r="R25" s="6" t="s">
        <v>657</v>
      </c>
      <c r="S25" s="6" t="s">
        <v>583</v>
      </c>
      <c r="T25" s="6" t="s">
        <v>39</v>
      </c>
      <c r="U25" s="6" t="s">
        <v>39</v>
      </c>
      <c r="V25" s="6" t="s">
        <v>107</v>
      </c>
      <c r="W25" s="6" t="s">
        <v>28</v>
      </c>
      <c r="X25" s="6" t="s">
        <v>296</v>
      </c>
      <c r="Y25" s="77"/>
      <c r="Z25" s="74" t="s">
        <v>188</v>
      </c>
      <c r="AB25" s="19" t="str">
        <f>AB10</f>
        <v>Algebra</v>
      </c>
      <c r="AC25" s="19" t="str">
        <f t="shared" ref="AC25:BO25" si="15">AC10</f>
        <v>Inequalities</v>
      </c>
      <c r="AD25" s="19" t="str">
        <f t="shared" si="15"/>
        <v>Absolute Value</v>
      </c>
      <c r="AE25" s="19" t="str">
        <f t="shared" si="15"/>
        <v>Roots</v>
      </c>
      <c r="AF25" s="19" t="str">
        <f t="shared" si="15"/>
        <v>Exponents</v>
      </c>
      <c r="AG25" s="19" t="str">
        <f t="shared" si="15"/>
        <v>Fractions / Decimals / PCT</v>
      </c>
      <c r="AH25" s="19" t="str">
        <f t="shared" si="15"/>
        <v>Sets</v>
      </c>
      <c r="AI25" s="19" t="str">
        <f t="shared" si="15"/>
        <v>Statistics</v>
      </c>
      <c r="AJ25" s="19" t="str">
        <f>AJ10</f>
        <v>DIGITS</v>
      </c>
      <c r="AK25" s="19" t="str">
        <f>AK10</f>
        <v>Factorials</v>
      </c>
      <c r="AL25" s="19" t="str">
        <f>AL10</f>
        <v>Number Properties</v>
      </c>
      <c r="AM25" s="19" t="str">
        <f t="shared" si="15"/>
        <v>Factors</v>
      </c>
      <c r="AN25" s="19" t="str">
        <f t="shared" si="15"/>
        <v>Divisibility</v>
      </c>
      <c r="AO25" s="19" t="str">
        <f t="shared" si="15"/>
        <v>Remainders</v>
      </c>
      <c r="AP25" s="19" t="str">
        <f t="shared" si="15"/>
        <v>EVEN / ODD</v>
      </c>
      <c r="AQ25" s="19" t="str">
        <f t="shared" si="15"/>
        <v>Primes</v>
      </c>
      <c r="AR25" s="19" t="str">
        <f t="shared" si="15"/>
        <v>POS / NEG</v>
      </c>
      <c r="AS25" s="19" t="str">
        <f t="shared" si="15"/>
        <v>Ratio</v>
      </c>
      <c r="AT25" s="19" t="str">
        <f t="shared" si="15"/>
        <v>Word Problem</v>
      </c>
      <c r="AU25" s="19" t="str">
        <f t="shared" si="15"/>
        <v>Profit</v>
      </c>
      <c r="AV25" s="19" t="str">
        <f t="shared" si="15"/>
        <v>Discount</v>
      </c>
      <c r="AW25" s="19" t="str">
        <f t="shared" si="15"/>
        <v>Rate / Distance</v>
      </c>
      <c r="AX25" s="19" t="str">
        <f t="shared" si="15"/>
        <v xml:space="preserve">Work </v>
      </c>
      <c r="AY25" s="19" t="str">
        <f t="shared" si="15"/>
        <v>Interest</v>
      </c>
      <c r="AZ25" s="19" t="str">
        <f t="shared" si="15"/>
        <v>Growth Rates</v>
      </c>
      <c r="BA25" s="19" t="str">
        <f t="shared" si="15"/>
        <v>MAX / MIN</v>
      </c>
      <c r="BB25" s="19" t="str">
        <f t="shared" si="15"/>
        <v>Weighted Avg</v>
      </c>
      <c r="BC25" s="19" t="str">
        <f t="shared" si="15"/>
        <v>Overlapping Sets</v>
      </c>
      <c r="BD25" s="19" t="str">
        <f t="shared" si="15"/>
        <v>Probability</v>
      </c>
      <c r="BE25" s="19" t="str">
        <f t="shared" si="15"/>
        <v>Combinotronics</v>
      </c>
      <c r="BF25" s="19" t="str">
        <f t="shared" si="15"/>
        <v>Functions / Graphs</v>
      </c>
      <c r="BG25" s="19" t="str">
        <f t="shared" si="15"/>
        <v>Coordinate Plane</v>
      </c>
      <c r="BH25" s="19" t="str">
        <f t="shared" si="15"/>
        <v>Cylinders</v>
      </c>
      <c r="BI25" s="19" t="str">
        <f t="shared" si="15"/>
        <v>Spheres</v>
      </c>
      <c r="BJ25" s="19" t="str">
        <f t="shared" si="15"/>
        <v>Cubes/ Prisms</v>
      </c>
      <c r="BK25" s="19" t="str">
        <f t="shared" si="15"/>
        <v>Circles</v>
      </c>
      <c r="BL25" s="19" t="str">
        <f>BL10</f>
        <v>Lines &amp; Angles</v>
      </c>
      <c r="BM25" s="19" t="str">
        <f t="shared" si="15"/>
        <v>Quadrilaterals</v>
      </c>
      <c r="BN25" s="19" t="str">
        <f t="shared" si="15"/>
        <v>Polygons</v>
      </c>
      <c r="BO25" s="19" t="str">
        <f t="shared" si="15"/>
        <v>Triangles</v>
      </c>
      <c r="CO25">
        <f t="shared" si="11"/>
        <v>1.5249999999999999</v>
      </c>
      <c r="CP25" s="89">
        <f t="shared" si="8"/>
        <v>0.93333333333333335</v>
      </c>
      <c r="CQ25" s="89">
        <f t="shared" si="8"/>
        <v>0.69927536231884058</v>
      </c>
      <c r="CR25" s="89">
        <f t="shared" si="8"/>
        <v>0.38461538461538464</v>
      </c>
    </row>
    <row r="26" spans="2:96" ht="120" x14ac:dyDescent="0.25">
      <c r="B26" s="53">
        <v>44488</v>
      </c>
      <c r="C26" s="13" t="s">
        <v>1799</v>
      </c>
      <c r="D26" s="11">
        <v>1</v>
      </c>
      <c r="E26" s="11" t="s">
        <v>6</v>
      </c>
      <c r="F26" s="3" t="s">
        <v>80</v>
      </c>
      <c r="G26" s="34" t="s">
        <v>170</v>
      </c>
      <c r="H26" t="s">
        <v>17</v>
      </c>
      <c r="J26" s="3" t="s">
        <v>82</v>
      </c>
      <c r="K26" s="3" t="s">
        <v>82</v>
      </c>
      <c r="L26" s="3" t="s">
        <v>82</v>
      </c>
      <c r="M26" s="3" t="s">
        <v>82</v>
      </c>
      <c r="N26" s="3" t="s">
        <v>82</v>
      </c>
      <c r="O26" s="3" t="s">
        <v>82</v>
      </c>
      <c r="P26" s="3"/>
      <c r="Q26" s="3" t="s">
        <v>82</v>
      </c>
      <c r="R26" s="3"/>
      <c r="S26" s="3"/>
      <c r="T26" s="3" t="s">
        <v>82</v>
      </c>
      <c r="U26" s="3" t="s">
        <v>82</v>
      </c>
      <c r="V26" s="3" t="s">
        <v>82</v>
      </c>
      <c r="W26" s="3" t="s">
        <v>82</v>
      </c>
      <c r="X26" s="3"/>
      <c r="Y26" s="78" t="s">
        <v>175</v>
      </c>
      <c r="Z26" s="71"/>
      <c r="AB26" s="22"/>
      <c r="AC26" s="22"/>
      <c r="AD26" s="22"/>
      <c r="AE26" s="22" t="s">
        <v>21</v>
      </c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R26" t="str">
        <f>IF(COUNTA(AB26:BO26)=1,"CORRECT","EMPTY")</f>
        <v>CORRECT</v>
      </c>
      <c r="CO26">
        <f t="shared" si="11"/>
        <v>1.7749999999999999</v>
      </c>
      <c r="CP26" s="89">
        <f t="shared" si="8"/>
        <v>0.91666666666666663</v>
      </c>
      <c r="CQ26" s="89">
        <f t="shared" si="8"/>
        <v>0.71084337349397586</v>
      </c>
      <c r="CR26" s="89">
        <f t="shared" si="8"/>
        <v>0.37623762376237624</v>
      </c>
    </row>
    <row r="27" spans="2:96" ht="120" x14ac:dyDescent="0.25">
      <c r="B27" s="51">
        <v>44488</v>
      </c>
      <c r="C27" s="52" t="s">
        <v>1799</v>
      </c>
      <c r="D27" s="8">
        <v>2</v>
      </c>
      <c r="E27" s="8" t="s">
        <v>6</v>
      </c>
      <c r="F27" s="3" t="s">
        <v>80</v>
      </c>
      <c r="G27" s="34" t="s">
        <v>171</v>
      </c>
      <c r="H27" t="s">
        <v>17</v>
      </c>
      <c r="J27" s="3" t="s">
        <v>82</v>
      </c>
      <c r="K27" s="3" t="s">
        <v>82</v>
      </c>
      <c r="L27" s="3" t="s">
        <v>82</v>
      </c>
      <c r="M27" s="3" t="s">
        <v>82</v>
      </c>
      <c r="N27" s="3" t="s">
        <v>82</v>
      </c>
      <c r="O27" s="3" t="s">
        <v>82</v>
      </c>
      <c r="P27" s="3"/>
      <c r="Q27" s="3" t="s">
        <v>82</v>
      </c>
      <c r="R27" s="3"/>
      <c r="S27" s="3"/>
      <c r="T27" s="3" t="s">
        <v>82</v>
      </c>
      <c r="U27" s="3" t="s">
        <v>82</v>
      </c>
      <c r="V27" s="3" t="s">
        <v>82</v>
      </c>
      <c r="W27" s="3" t="s">
        <v>82</v>
      </c>
      <c r="X27" s="3"/>
      <c r="Y27" s="78" t="s">
        <v>176</v>
      </c>
      <c r="Z27" s="71"/>
      <c r="AB27" s="22"/>
      <c r="AC27" s="22"/>
      <c r="AD27" s="22"/>
      <c r="AE27" s="22" t="s">
        <v>21</v>
      </c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R27" t="str">
        <f t="shared" ref="BR27:BR90" si="16">IF(COUNTA(AB27:BO27)=1,"CORRECT","EMPTY")</f>
        <v>CORRECT</v>
      </c>
      <c r="CO27">
        <f t="shared" si="11"/>
        <v>2.0249999999999999</v>
      </c>
      <c r="CP27" s="89">
        <f t="shared" si="8"/>
        <v>0.88888888888888884</v>
      </c>
      <c r="CQ27" s="89">
        <f t="shared" si="8"/>
        <v>0.68544600938967137</v>
      </c>
      <c r="CR27" s="89">
        <f t="shared" si="8"/>
        <v>0.37234042553191488</v>
      </c>
    </row>
    <row r="28" spans="2:96" ht="105" x14ac:dyDescent="0.25">
      <c r="B28" s="51">
        <v>44488</v>
      </c>
      <c r="C28" s="52" t="s">
        <v>1799</v>
      </c>
      <c r="D28" s="55">
        <f>2/6</f>
        <v>0.33333333333333331</v>
      </c>
      <c r="E28" s="8" t="s">
        <v>6</v>
      </c>
      <c r="F28" s="3" t="s">
        <v>80</v>
      </c>
      <c r="G28" s="34" t="s">
        <v>172</v>
      </c>
      <c r="H28" t="s">
        <v>17</v>
      </c>
      <c r="J28" s="3" t="s">
        <v>82</v>
      </c>
      <c r="K28" s="3" t="s">
        <v>82</v>
      </c>
      <c r="L28" s="3" t="s">
        <v>82</v>
      </c>
      <c r="M28" s="3" t="s">
        <v>82</v>
      </c>
      <c r="N28" s="3" t="s">
        <v>82</v>
      </c>
      <c r="O28" s="3" t="s">
        <v>82</v>
      </c>
      <c r="P28" s="3"/>
      <c r="Q28" s="3" t="s">
        <v>82</v>
      </c>
      <c r="R28" s="3"/>
      <c r="S28" s="3"/>
      <c r="T28" s="3" t="s">
        <v>82</v>
      </c>
      <c r="U28" s="3" t="s">
        <v>82</v>
      </c>
      <c r="V28" s="3" t="s">
        <v>82</v>
      </c>
      <c r="W28" s="3" t="s">
        <v>82</v>
      </c>
      <c r="X28" s="3"/>
      <c r="Y28" s="78" t="s">
        <v>177</v>
      </c>
      <c r="Z28" s="71"/>
      <c r="AB28" s="22"/>
      <c r="AC28" s="22"/>
      <c r="AD28" s="22"/>
      <c r="AE28" s="22" t="s">
        <v>21</v>
      </c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R28" t="str">
        <f t="shared" si="16"/>
        <v>CORRECT</v>
      </c>
      <c r="CO28">
        <f t="shared" si="11"/>
        <v>2.2749999999999999</v>
      </c>
      <c r="CP28" s="89">
        <f t="shared" si="8"/>
        <v>0.8571428571428571</v>
      </c>
      <c r="CQ28" s="89">
        <f t="shared" si="8"/>
        <v>0.64893617021276595</v>
      </c>
      <c r="CR28" s="89">
        <f t="shared" si="8"/>
        <v>0.36781609195402298</v>
      </c>
    </row>
    <row r="29" spans="2:96" ht="75" x14ac:dyDescent="0.25">
      <c r="B29" s="51">
        <v>44488</v>
      </c>
      <c r="C29" s="52" t="s">
        <v>1799</v>
      </c>
      <c r="D29" s="8">
        <v>1</v>
      </c>
      <c r="E29" s="8" t="s">
        <v>6</v>
      </c>
      <c r="F29" s="3" t="s">
        <v>80</v>
      </c>
      <c r="G29" s="34" t="s">
        <v>173</v>
      </c>
      <c r="H29" t="s">
        <v>17</v>
      </c>
      <c r="J29" s="3" t="s">
        <v>82</v>
      </c>
      <c r="K29" s="3" t="s">
        <v>82</v>
      </c>
      <c r="L29" s="3" t="s">
        <v>82</v>
      </c>
      <c r="M29" s="3" t="s">
        <v>82</v>
      </c>
      <c r="N29" s="3" t="s">
        <v>82</v>
      </c>
      <c r="O29" s="3" t="s">
        <v>82</v>
      </c>
      <c r="P29" s="3"/>
      <c r="Q29" s="3" t="s">
        <v>82</v>
      </c>
      <c r="R29" s="3"/>
      <c r="S29" s="3"/>
      <c r="T29" s="3" t="s">
        <v>82</v>
      </c>
      <c r="U29" s="3" t="s">
        <v>82</v>
      </c>
      <c r="V29" s="3" t="s">
        <v>82</v>
      </c>
      <c r="W29" s="3" t="s">
        <v>82</v>
      </c>
      <c r="X29" s="3"/>
      <c r="Y29" s="78" t="s">
        <v>183</v>
      </c>
      <c r="Z29" s="71"/>
      <c r="AB29" s="22"/>
      <c r="AC29" s="22"/>
      <c r="AD29" s="22"/>
      <c r="AE29" s="22" t="s">
        <v>21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R29" t="str">
        <f t="shared" si="16"/>
        <v>CORRECT</v>
      </c>
      <c r="CO29">
        <f t="shared" si="11"/>
        <v>2.5249999999999999</v>
      </c>
      <c r="CP29" s="89">
        <f t="shared" si="8"/>
        <v>0.75</v>
      </c>
      <c r="CQ29" s="89">
        <f t="shared" si="8"/>
        <v>0.63005780346820806</v>
      </c>
      <c r="CR29" s="89">
        <f t="shared" si="8"/>
        <v>0.35714285714285715</v>
      </c>
    </row>
    <row r="30" spans="2:96" ht="90" x14ac:dyDescent="0.25">
      <c r="B30" s="51">
        <v>44488</v>
      </c>
      <c r="C30" s="52" t="s">
        <v>1799</v>
      </c>
      <c r="D30" s="56">
        <v>1.66</v>
      </c>
      <c r="E30" s="8" t="s">
        <v>6</v>
      </c>
      <c r="F30" s="3" t="s">
        <v>80</v>
      </c>
      <c r="G30" s="34" t="s">
        <v>174</v>
      </c>
      <c r="H30" t="s">
        <v>17</v>
      </c>
      <c r="J30" s="3" t="s">
        <v>82</v>
      </c>
      <c r="K30" s="3" t="s">
        <v>82</v>
      </c>
      <c r="L30" s="3" t="s">
        <v>82</v>
      </c>
      <c r="M30" s="3" t="s">
        <v>82</v>
      </c>
      <c r="N30" s="3" t="s">
        <v>82</v>
      </c>
      <c r="O30" s="3" t="s">
        <v>82</v>
      </c>
      <c r="P30" s="3"/>
      <c r="Q30" s="3" t="s">
        <v>82</v>
      </c>
      <c r="R30" s="3"/>
      <c r="S30" s="3"/>
      <c r="T30" s="3" t="s">
        <v>82</v>
      </c>
      <c r="U30" s="3" t="s">
        <v>82</v>
      </c>
      <c r="V30" s="3" t="s">
        <v>82</v>
      </c>
      <c r="W30" s="3" t="s">
        <v>82</v>
      </c>
      <c r="X30" s="3"/>
      <c r="Y30" s="78" t="s">
        <v>181</v>
      </c>
      <c r="Z30" s="71"/>
      <c r="AB30" s="22"/>
      <c r="AC30" s="22"/>
      <c r="AD30" s="22"/>
      <c r="AE30" s="22" t="s">
        <v>21</v>
      </c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R30" t="str">
        <f t="shared" si="16"/>
        <v>CORRECT</v>
      </c>
      <c r="CO30">
        <f t="shared" si="11"/>
        <v>2.7749999999999999</v>
      </c>
      <c r="CP30" s="89">
        <f t="shared" si="8"/>
        <v>0.66666666666666663</v>
      </c>
      <c r="CQ30" s="89">
        <f t="shared" si="8"/>
        <v>0.62179487179487181</v>
      </c>
      <c r="CR30" s="89">
        <f t="shared" si="8"/>
        <v>0.32835820895522388</v>
      </c>
    </row>
    <row r="31" spans="2:96" ht="60" x14ac:dyDescent="0.25">
      <c r="B31" s="51">
        <v>44488</v>
      </c>
      <c r="C31" s="52" t="s">
        <v>24</v>
      </c>
      <c r="D31" s="56">
        <v>5</v>
      </c>
      <c r="E31" s="8" t="s">
        <v>6</v>
      </c>
      <c r="F31" s="3" t="s">
        <v>83</v>
      </c>
      <c r="G31" s="34" t="s">
        <v>160</v>
      </c>
      <c r="H31" t="s">
        <v>17</v>
      </c>
      <c r="J31" s="3" t="s">
        <v>82</v>
      </c>
      <c r="K31" s="3" t="s">
        <v>82</v>
      </c>
      <c r="L31" s="3" t="s">
        <v>82</v>
      </c>
      <c r="M31" s="3" t="s">
        <v>82</v>
      </c>
      <c r="N31" s="3" t="s">
        <v>112</v>
      </c>
      <c r="O31" s="3" t="s">
        <v>112</v>
      </c>
      <c r="P31" s="3"/>
      <c r="Q31" s="3" t="s">
        <v>112</v>
      </c>
      <c r="R31" s="3"/>
      <c r="S31" s="3"/>
      <c r="T31" s="3" t="s">
        <v>112</v>
      </c>
      <c r="U31" s="3" t="s">
        <v>112</v>
      </c>
      <c r="V31" s="3" t="s">
        <v>112</v>
      </c>
      <c r="W31" s="3" t="s">
        <v>112</v>
      </c>
      <c r="X31" s="3"/>
      <c r="Y31" s="78" t="s">
        <v>168</v>
      </c>
      <c r="Z31" s="71" t="s">
        <v>169</v>
      </c>
      <c r="AA31" t="s">
        <v>17</v>
      </c>
      <c r="AB31" s="22"/>
      <c r="AC31" s="22"/>
      <c r="AD31" s="22"/>
      <c r="AE31" s="22" t="s">
        <v>84</v>
      </c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R31" t="str">
        <f t="shared" si="16"/>
        <v>CORRECT</v>
      </c>
      <c r="CO31">
        <f t="shared" si="11"/>
        <v>3.0249999999999999</v>
      </c>
      <c r="CP31" s="89">
        <f t="shared" si="8"/>
        <v>0.5</v>
      </c>
      <c r="CQ31" s="89">
        <f t="shared" si="8"/>
        <v>0.60504201680672265</v>
      </c>
      <c r="CR31" s="89">
        <f t="shared" si="8"/>
        <v>0.36363636363636365</v>
      </c>
    </row>
    <row r="32" spans="2:96" ht="150" x14ac:dyDescent="0.25">
      <c r="B32" s="51">
        <v>44488</v>
      </c>
      <c r="C32" s="52" t="s">
        <v>24</v>
      </c>
      <c r="D32" s="56">
        <f>5/6</f>
        <v>0.83333333333333337</v>
      </c>
      <c r="E32" t="s">
        <v>6</v>
      </c>
      <c r="F32" s="3" t="s">
        <v>80</v>
      </c>
      <c r="G32" s="34" t="s">
        <v>184</v>
      </c>
      <c r="H32" t="s">
        <v>17</v>
      </c>
      <c r="J32" s="3" t="s">
        <v>82</v>
      </c>
      <c r="K32" s="3" t="s">
        <v>82</v>
      </c>
      <c r="L32" s="3" t="s">
        <v>82</v>
      </c>
      <c r="M32" s="3" t="s">
        <v>82</v>
      </c>
      <c r="N32" s="3" t="s">
        <v>82</v>
      </c>
      <c r="O32" s="3" t="s">
        <v>82</v>
      </c>
      <c r="P32" s="3"/>
      <c r="Q32" s="3" t="s">
        <v>82</v>
      </c>
      <c r="R32" s="3"/>
      <c r="S32" s="3"/>
      <c r="T32" s="3" t="s">
        <v>82</v>
      </c>
      <c r="U32" s="3" t="s">
        <v>82</v>
      </c>
      <c r="V32" s="3" t="s">
        <v>82</v>
      </c>
      <c r="W32" s="3" t="s">
        <v>82</v>
      </c>
      <c r="X32" s="3"/>
      <c r="Y32" s="78" t="s">
        <v>182</v>
      </c>
      <c r="Z32" s="71"/>
      <c r="AB32" s="22"/>
      <c r="AC32" s="22"/>
      <c r="AD32" s="22"/>
      <c r="AE32" s="22" t="s">
        <v>21</v>
      </c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R32" t="str">
        <f t="shared" si="16"/>
        <v>CORRECT</v>
      </c>
      <c r="CO32">
        <f t="shared" si="11"/>
        <v>3.2749999999999999</v>
      </c>
      <c r="CP32" s="89" t="str">
        <f t="shared" si="8"/>
        <v>NA</v>
      </c>
      <c r="CQ32" s="89">
        <f t="shared" si="8"/>
        <v>0.61165048543689315</v>
      </c>
      <c r="CR32" s="89">
        <f t="shared" si="8"/>
        <v>0.33333333333333331</v>
      </c>
    </row>
    <row r="33" spans="2:96" ht="45" x14ac:dyDescent="0.25">
      <c r="B33" s="1">
        <v>44488</v>
      </c>
      <c r="C33" s="2" t="s">
        <v>24</v>
      </c>
      <c r="D33" s="56">
        <f>5/6</f>
        <v>0.83333333333333337</v>
      </c>
      <c r="E33" t="s">
        <v>6</v>
      </c>
      <c r="F33" s="3" t="s">
        <v>83</v>
      </c>
      <c r="G33" s="34" t="s">
        <v>161</v>
      </c>
      <c r="H33" t="s">
        <v>17</v>
      </c>
      <c r="J33" s="3" t="s">
        <v>82</v>
      </c>
      <c r="K33" s="3" t="s">
        <v>82</v>
      </c>
      <c r="L33" s="3" t="s">
        <v>82</v>
      </c>
      <c r="M33" s="3" t="s">
        <v>82</v>
      </c>
      <c r="N33" s="3" t="s">
        <v>82</v>
      </c>
      <c r="O33" s="3" t="s">
        <v>82</v>
      </c>
      <c r="P33" s="3"/>
      <c r="Q33" s="3" t="s">
        <v>82</v>
      </c>
      <c r="R33" s="3"/>
      <c r="S33" s="3"/>
      <c r="T33" s="3" t="s">
        <v>82</v>
      </c>
      <c r="U33" s="3" t="s">
        <v>82</v>
      </c>
      <c r="V33" s="3" t="s">
        <v>82</v>
      </c>
      <c r="W33" s="3" t="s">
        <v>82</v>
      </c>
      <c r="X33" s="3"/>
      <c r="Y33" s="78" t="s">
        <v>189</v>
      </c>
      <c r="Z33" s="71" t="s">
        <v>185</v>
      </c>
      <c r="AA33" t="s">
        <v>17</v>
      </c>
      <c r="AB33" s="22"/>
      <c r="AC33" s="22"/>
      <c r="AD33" s="22"/>
      <c r="AE33" s="22" t="s">
        <v>84</v>
      </c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R33" t="str">
        <f t="shared" si="16"/>
        <v>CORRECT</v>
      </c>
      <c r="CO33">
        <f t="shared" si="11"/>
        <v>3.5249999999999999</v>
      </c>
      <c r="CP33" s="89" t="str">
        <f t="shared" si="8"/>
        <v>NA</v>
      </c>
      <c r="CQ33" s="89">
        <f t="shared" si="8"/>
        <v>0.61250000000000004</v>
      </c>
      <c r="CR33" s="89">
        <f t="shared" si="8"/>
        <v>0.27500000000000002</v>
      </c>
    </row>
    <row r="34" spans="2:96" ht="195" x14ac:dyDescent="0.25">
      <c r="B34" s="1">
        <v>44488</v>
      </c>
      <c r="C34" s="2" t="s">
        <v>24</v>
      </c>
      <c r="D34" s="56">
        <f>2+(5/6)</f>
        <v>2.8333333333333335</v>
      </c>
      <c r="E34" t="s">
        <v>6</v>
      </c>
      <c r="F34" s="3" t="s">
        <v>80</v>
      </c>
      <c r="G34" s="34" t="s">
        <v>162</v>
      </c>
      <c r="H34" t="s">
        <v>17</v>
      </c>
      <c r="J34" s="3" t="s">
        <v>82</v>
      </c>
      <c r="K34" s="3" t="s">
        <v>82</v>
      </c>
      <c r="L34" s="3" t="s">
        <v>82</v>
      </c>
      <c r="M34" s="3" t="s">
        <v>82</v>
      </c>
      <c r="N34" s="3" t="s">
        <v>82</v>
      </c>
      <c r="O34" s="3" t="s">
        <v>82</v>
      </c>
      <c r="P34" s="3"/>
      <c r="Q34" s="3" t="s">
        <v>82</v>
      </c>
      <c r="R34" s="3"/>
      <c r="S34" s="3"/>
      <c r="T34" s="3" t="s">
        <v>82</v>
      </c>
      <c r="U34" s="3" t="s">
        <v>82</v>
      </c>
      <c r="V34" s="3" t="s">
        <v>82</v>
      </c>
      <c r="W34" s="3" t="s">
        <v>82</v>
      </c>
      <c r="X34" s="3"/>
      <c r="Y34" s="78" t="s">
        <v>190</v>
      </c>
      <c r="Z34" s="71"/>
      <c r="AA34" t="s">
        <v>17</v>
      </c>
      <c r="AB34" s="22"/>
      <c r="AC34" s="22"/>
      <c r="AD34" s="22"/>
      <c r="AE34" s="22" t="s">
        <v>21</v>
      </c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R34" t="str">
        <f t="shared" si="16"/>
        <v>CORRECT</v>
      </c>
      <c r="CO34">
        <f t="shared" si="11"/>
        <v>3.7749999999999999</v>
      </c>
      <c r="CP34" s="89" t="str">
        <f t="shared" si="8"/>
        <v>NA</v>
      </c>
      <c r="CQ34" s="89">
        <f t="shared" si="8"/>
        <v>0.6</v>
      </c>
      <c r="CR34" s="89">
        <f t="shared" si="8"/>
        <v>0.2413793103448276</v>
      </c>
    </row>
    <row r="35" spans="2:96" ht="105" x14ac:dyDescent="0.25">
      <c r="B35" s="1">
        <v>44488</v>
      </c>
      <c r="C35" s="2" t="s">
        <v>24</v>
      </c>
      <c r="D35" s="56">
        <v>2.5</v>
      </c>
      <c r="E35" t="s">
        <v>6</v>
      </c>
      <c r="F35" s="3" t="s">
        <v>83</v>
      </c>
      <c r="G35" s="34" t="s">
        <v>163</v>
      </c>
      <c r="H35" t="s">
        <v>17</v>
      </c>
      <c r="J35" s="3" t="s">
        <v>82</v>
      </c>
      <c r="K35" s="3" t="s">
        <v>82</v>
      </c>
      <c r="L35" s="3" t="s">
        <v>82</v>
      </c>
      <c r="M35" s="3" t="s">
        <v>82</v>
      </c>
      <c r="N35" s="3" t="s">
        <v>82</v>
      </c>
      <c r="O35" s="3" t="s">
        <v>82</v>
      </c>
      <c r="P35" s="3"/>
      <c r="Q35" s="3" t="s">
        <v>82</v>
      </c>
      <c r="R35" s="3"/>
      <c r="S35" s="3"/>
      <c r="T35" s="3" t="s">
        <v>82</v>
      </c>
      <c r="U35" s="3" t="s">
        <v>82</v>
      </c>
      <c r="V35" s="3" t="s">
        <v>82</v>
      </c>
      <c r="W35" s="3" t="s">
        <v>82</v>
      </c>
      <c r="X35" s="3"/>
      <c r="Y35" s="78" t="s">
        <v>191</v>
      </c>
      <c r="Z35" s="82" t="s">
        <v>192</v>
      </c>
      <c r="AA35" t="s">
        <v>17</v>
      </c>
      <c r="AB35" s="22"/>
      <c r="AC35" s="22"/>
      <c r="AD35" s="22"/>
      <c r="AE35" s="22" t="s">
        <v>84</v>
      </c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R35" t="str">
        <f t="shared" si="16"/>
        <v>CORRECT</v>
      </c>
      <c r="CO35">
        <f t="shared" si="11"/>
        <v>4.0250000000000004</v>
      </c>
      <c r="CP35" s="89" t="str">
        <f t="shared" si="8"/>
        <v>NA</v>
      </c>
      <c r="CQ35" s="89">
        <f t="shared" si="8"/>
        <v>0.62790697674418605</v>
      </c>
      <c r="CR35" s="89">
        <f t="shared" si="8"/>
        <v>0.12</v>
      </c>
    </row>
    <row r="36" spans="2:96" ht="120" x14ac:dyDescent="0.25">
      <c r="B36" s="1">
        <v>44488</v>
      </c>
      <c r="C36" s="2" t="s">
        <v>24</v>
      </c>
      <c r="D36" s="56">
        <v>1.6</v>
      </c>
      <c r="E36" t="s">
        <v>6</v>
      </c>
      <c r="F36" s="3" t="s">
        <v>83</v>
      </c>
      <c r="G36" s="34" t="s">
        <v>164</v>
      </c>
      <c r="H36" t="s">
        <v>17</v>
      </c>
      <c r="J36" s="3" t="s">
        <v>82</v>
      </c>
      <c r="K36" s="3" t="s">
        <v>82</v>
      </c>
      <c r="L36" s="3" t="s">
        <v>82</v>
      </c>
      <c r="M36" s="3" t="s">
        <v>82</v>
      </c>
      <c r="N36" s="3" t="s">
        <v>82</v>
      </c>
      <c r="O36" s="3" t="s">
        <v>112</v>
      </c>
      <c r="P36" s="3"/>
      <c r="Q36" s="3" t="s">
        <v>82</v>
      </c>
      <c r="R36" s="3"/>
      <c r="S36" s="3"/>
      <c r="T36" s="3" t="s">
        <v>82</v>
      </c>
      <c r="U36" s="3" t="s">
        <v>82</v>
      </c>
      <c r="V36" s="3" t="s">
        <v>82</v>
      </c>
      <c r="W36" s="3" t="s">
        <v>82</v>
      </c>
      <c r="X36" s="3"/>
      <c r="Y36" s="78" t="s">
        <v>194</v>
      </c>
      <c r="Z36" s="71" t="s">
        <v>193</v>
      </c>
      <c r="AA36" t="s">
        <v>17</v>
      </c>
      <c r="AB36" s="22"/>
      <c r="AC36" s="22"/>
      <c r="AD36" s="22"/>
      <c r="AE36" s="22" t="s">
        <v>84</v>
      </c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R36" t="str">
        <f t="shared" si="16"/>
        <v>CORRECT</v>
      </c>
      <c r="CO36">
        <f t="shared" si="11"/>
        <v>4.2750000000000004</v>
      </c>
      <c r="CP36" s="89" t="str">
        <f t="shared" si="8"/>
        <v>NA</v>
      </c>
      <c r="CQ36" s="89">
        <f t="shared" si="8"/>
        <v>0.66666666666666663</v>
      </c>
      <c r="CR36" s="89">
        <f t="shared" si="8"/>
        <v>0.14285714285714285</v>
      </c>
    </row>
    <row r="37" spans="2:96" ht="45" x14ac:dyDescent="0.25">
      <c r="B37" s="1">
        <v>44488</v>
      </c>
      <c r="C37" s="52" t="s">
        <v>24</v>
      </c>
      <c r="D37" s="11">
        <v>4</v>
      </c>
      <c r="E37" s="11" t="s">
        <v>5</v>
      </c>
      <c r="F37" s="3" t="s">
        <v>83</v>
      </c>
      <c r="G37" s="34" t="s">
        <v>240</v>
      </c>
      <c r="H37" t="s">
        <v>17</v>
      </c>
      <c r="J37" s="3" t="s">
        <v>82</v>
      </c>
      <c r="K37" s="3" t="s">
        <v>82</v>
      </c>
      <c r="L37" s="3" t="s">
        <v>82</v>
      </c>
      <c r="M37" s="3" t="s">
        <v>82</v>
      </c>
      <c r="N37" s="3" t="s">
        <v>82</v>
      </c>
      <c r="O37" s="3" t="s">
        <v>82</v>
      </c>
      <c r="P37" s="3"/>
      <c r="Q37" s="3" t="s">
        <v>82</v>
      </c>
      <c r="R37" s="3"/>
      <c r="S37" s="3"/>
      <c r="T37" s="3" t="s">
        <v>82</v>
      </c>
      <c r="U37" s="3" t="s">
        <v>82</v>
      </c>
      <c r="V37" s="3" t="s">
        <v>82</v>
      </c>
      <c r="W37" s="3" t="s">
        <v>112</v>
      </c>
      <c r="X37" s="3"/>
      <c r="Y37" s="78" t="s">
        <v>246</v>
      </c>
      <c r="Z37" s="71" t="s">
        <v>245</v>
      </c>
      <c r="AA37" t="s">
        <v>17</v>
      </c>
      <c r="AB37" s="22"/>
      <c r="AC37" s="22"/>
      <c r="AD37" s="22"/>
      <c r="AE37" s="22"/>
      <c r="AF37" s="22" t="s">
        <v>84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R37" t="str">
        <f t="shared" si="16"/>
        <v>CORRECT</v>
      </c>
      <c r="CO37">
        <f t="shared" si="11"/>
        <v>4.5250000000000004</v>
      </c>
      <c r="CP37" s="89" t="str">
        <f t="shared" si="8"/>
        <v>NA</v>
      </c>
      <c r="CQ37" s="89">
        <f t="shared" si="8"/>
        <v>0.64</v>
      </c>
      <c r="CR37" s="89">
        <f t="shared" si="8"/>
        <v>0.125</v>
      </c>
    </row>
    <row r="38" spans="2:96" ht="105" x14ac:dyDescent="0.25">
      <c r="B38" s="1">
        <v>44488</v>
      </c>
      <c r="C38" s="2" t="s">
        <v>24</v>
      </c>
      <c r="D38" s="56">
        <v>5</v>
      </c>
      <c r="E38" s="8" t="s">
        <v>5</v>
      </c>
      <c r="F38" s="3" t="s">
        <v>83</v>
      </c>
      <c r="G38" s="34" t="s">
        <v>241</v>
      </c>
      <c r="H38" t="s">
        <v>17</v>
      </c>
      <c r="J38" s="3" t="s">
        <v>82</v>
      </c>
      <c r="K38" s="3" t="s">
        <v>82</v>
      </c>
      <c r="L38" s="3" t="s">
        <v>82</v>
      </c>
      <c r="M38" s="3" t="s">
        <v>82</v>
      </c>
      <c r="N38" s="3" t="s">
        <v>82</v>
      </c>
      <c r="O38" s="3" t="s">
        <v>82</v>
      </c>
      <c r="P38" s="3"/>
      <c r="Q38" s="3" t="s">
        <v>82</v>
      </c>
      <c r="R38" s="3"/>
      <c r="S38" s="3"/>
      <c r="T38" s="3" t="s">
        <v>82</v>
      </c>
      <c r="U38" s="3" t="s">
        <v>82</v>
      </c>
      <c r="V38" s="3" t="s">
        <v>112</v>
      </c>
      <c r="W38" s="3" t="s">
        <v>112</v>
      </c>
      <c r="X38" s="3"/>
      <c r="Y38" s="78" t="s">
        <v>247</v>
      </c>
      <c r="AA38" t="s">
        <v>17</v>
      </c>
      <c r="AB38" s="22"/>
      <c r="AC38" s="22"/>
      <c r="AD38" s="22"/>
      <c r="AE38" s="22"/>
      <c r="AF38" s="22" t="s">
        <v>84</v>
      </c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R38" t="str">
        <f t="shared" si="16"/>
        <v>CORRECT</v>
      </c>
      <c r="CO38">
        <f t="shared" si="11"/>
        <v>4.7750000000000004</v>
      </c>
      <c r="CP38" s="89" t="str">
        <f t="shared" si="8"/>
        <v>NA</v>
      </c>
      <c r="CQ38" s="89">
        <f t="shared" si="8"/>
        <v>0.55555555555555558</v>
      </c>
      <c r="CR38" s="89">
        <f t="shared" si="8"/>
        <v>0.13333333333333333</v>
      </c>
    </row>
    <row r="39" spans="2:96" ht="30" x14ac:dyDescent="0.25">
      <c r="B39" s="1">
        <v>44488</v>
      </c>
      <c r="C39" s="52" t="s">
        <v>24</v>
      </c>
      <c r="D39" s="56">
        <v>2.75</v>
      </c>
      <c r="E39" s="8" t="s">
        <v>5</v>
      </c>
      <c r="F39" s="3" t="s">
        <v>80</v>
      </c>
      <c r="G39" s="34" t="s">
        <v>242</v>
      </c>
      <c r="H39" t="s">
        <v>17</v>
      </c>
      <c r="J39" s="3" t="s">
        <v>82</v>
      </c>
      <c r="K39" s="3" t="s">
        <v>82</v>
      </c>
      <c r="L39" s="3" t="s">
        <v>82</v>
      </c>
      <c r="M39" s="3" t="s">
        <v>82</v>
      </c>
      <c r="N39" s="3" t="s">
        <v>82</v>
      </c>
      <c r="O39" s="3" t="s">
        <v>82</v>
      </c>
      <c r="P39" s="3"/>
      <c r="Q39" s="3" t="s">
        <v>82</v>
      </c>
      <c r="R39" s="3"/>
      <c r="S39" s="3"/>
      <c r="T39" s="3" t="s">
        <v>82</v>
      </c>
      <c r="U39" s="3" t="s">
        <v>82</v>
      </c>
      <c r="V39" s="3" t="s">
        <v>82</v>
      </c>
      <c r="W39" s="3" t="s">
        <v>82</v>
      </c>
      <c r="X39" s="3"/>
      <c r="Y39" s="78" t="s">
        <v>248</v>
      </c>
      <c r="AA39" t="s">
        <v>17</v>
      </c>
      <c r="AB39" s="22"/>
      <c r="AC39" s="22"/>
      <c r="AD39" s="22"/>
      <c r="AE39" s="22"/>
      <c r="AF39" s="22" t="s">
        <v>21</v>
      </c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R39" t="str">
        <f t="shared" si="16"/>
        <v>CORRECT</v>
      </c>
      <c r="CO39">
        <f t="shared" si="11"/>
        <v>5.0250000000000004</v>
      </c>
      <c r="CP39" s="89" t="str">
        <f t="shared" ref="CP39:CR60" si="17">IFERROR(COUNTIFS($C$26:$C$48400,CP$16,$D$26:$D$48400,"&gt;="&amp;$CO39,$F$26:$F$48400,"C")/COUNTIFS($C$26:$C$48400,CP$16,$D$26:$D$48400,"&gt;="&amp;$CO39),"NA")</f>
        <v>NA</v>
      </c>
      <c r="CQ39" s="89">
        <f t="shared" si="17"/>
        <v>0.72727272727272729</v>
      </c>
      <c r="CR39" s="89">
        <f t="shared" si="17"/>
        <v>0.18181818181818182</v>
      </c>
    </row>
    <row r="40" spans="2:96" ht="30" x14ac:dyDescent="0.25">
      <c r="B40" s="1">
        <v>44488</v>
      </c>
      <c r="C40" s="52" t="s">
        <v>24</v>
      </c>
      <c r="D40" s="56">
        <v>3.25</v>
      </c>
      <c r="E40" s="8" t="s">
        <v>5</v>
      </c>
      <c r="F40" s="3" t="s">
        <v>83</v>
      </c>
      <c r="G40" s="34" t="s">
        <v>243</v>
      </c>
      <c r="H40" t="s">
        <v>17</v>
      </c>
      <c r="J40" s="3" t="s">
        <v>82</v>
      </c>
      <c r="K40" s="3" t="s">
        <v>82</v>
      </c>
      <c r="L40" s="3" t="s">
        <v>82</v>
      </c>
      <c r="M40" s="3" t="s">
        <v>82</v>
      </c>
      <c r="N40" s="3" t="s">
        <v>82</v>
      </c>
      <c r="O40" s="3" t="s">
        <v>82</v>
      </c>
      <c r="P40" s="3"/>
      <c r="Q40" s="3" t="s">
        <v>82</v>
      </c>
      <c r="R40" s="3"/>
      <c r="S40" s="3"/>
      <c r="T40" s="3" t="s">
        <v>82</v>
      </c>
      <c r="U40" s="3" t="s">
        <v>82</v>
      </c>
      <c r="V40" s="3" t="s">
        <v>82</v>
      </c>
      <c r="W40" s="3" t="s">
        <v>82</v>
      </c>
      <c r="X40" s="3"/>
      <c r="Y40" s="78"/>
      <c r="Z40" s="71" t="s">
        <v>249</v>
      </c>
      <c r="AA40" t="s">
        <v>17</v>
      </c>
      <c r="AB40" s="22"/>
      <c r="AC40" s="22"/>
      <c r="AD40" s="22"/>
      <c r="AE40" s="22"/>
      <c r="AF40" s="22" t="s">
        <v>84</v>
      </c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R40" t="str">
        <f t="shared" si="16"/>
        <v>CORRECT</v>
      </c>
      <c r="CO40">
        <f t="shared" si="11"/>
        <v>5.2750000000000004</v>
      </c>
      <c r="CP40" s="89" t="str">
        <f t="shared" si="17"/>
        <v>NA</v>
      </c>
      <c r="CQ40" s="89">
        <f t="shared" si="17"/>
        <v>0.7</v>
      </c>
      <c r="CR40" s="89">
        <f t="shared" si="17"/>
        <v>0.18181818181818182</v>
      </c>
    </row>
    <row r="41" spans="2:96" ht="30" x14ac:dyDescent="0.25">
      <c r="B41" s="1">
        <v>44488</v>
      </c>
      <c r="C41" s="52" t="s">
        <v>24</v>
      </c>
      <c r="D41" s="56">
        <v>2.2000000000000002</v>
      </c>
      <c r="E41" s="8" t="s">
        <v>5</v>
      </c>
      <c r="F41" s="3" t="s">
        <v>80</v>
      </c>
      <c r="G41" s="34" t="s">
        <v>244</v>
      </c>
      <c r="H41" t="s">
        <v>17</v>
      </c>
      <c r="J41" s="3" t="s">
        <v>82</v>
      </c>
      <c r="K41" s="3" t="s">
        <v>82</v>
      </c>
      <c r="L41" s="3" t="s">
        <v>82</v>
      </c>
      <c r="M41" s="3" t="s">
        <v>82</v>
      </c>
      <c r="N41" s="3" t="s">
        <v>82</v>
      </c>
      <c r="O41" s="3" t="s">
        <v>82</v>
      </c>
      <c r="P41" s="3"/>
      <c r="Q41" s="3" t="s">
        <v>82</v>
      </c>
      <c r="R41" s="3"/>
      <c r="S41" s="3"/>
      <c r="T41" s="3" t="s">
        <v>82</v>
      </c>
      <c r="U41" s="3" t="s">
        <v>82</v>
      </c>
      <c r="V41" s="3" t="s">
        <v>82</v>
      </c>
      <c r="W41" s="3" t="s">
        <v>82</v>
      </c>
      <c r="X41" s="3"/>
      <c r="Y41" s="78" t="s">
        <v>248</v>
      </c>
      <c r="AA41" t="s">
        <v>17</v>
      </c>
      <c r="AB41" s="22"/>
      <c r="AC41" s="22"/>
      <c r="AD41" s="22"/>
      <c r="AE41" s="22"/>
      <c r="AF41" s="22" t="s">
        <v>21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R41" t="str">
        <f t="shared" si="16"/>
        <v>CORRECT</v>
      </c>
      <c r="CO41">
        <f t="shared" si="11"/>
        <v>5.5250000000000004</v>
      </c>
      <c r="CP41" s="89" t="str">
        <f t="shared" si="17"/>
        <v>NA</v>
      </c>
      <c r="CQ41" s="89">
        <f t="shared" si="17"/>
        <v>0.77777777777777779</v>
      </c>
      <c r="CR41" s="89">
        <f t="shared" si="17"/>
        <v>0.1111111111111111</v>
      </c>
    </row>
    <row r="42" spans="2:96" x14ac:dyDescent="0.25">
      <c r="B42" s="1">
        <v>44488</v>
      </c>
      <c r="C42" s="52" t="s">
        <v>24</v>
      </c>
      <c r="D42" s="54">
        <v>3.5</v>
      </c>
      <c r="E42" s="8" t="s">
        <v>5</v>
      </c>
      <c r="F42" s="3" t="s">
        <v>83</v>
      </c>
      <c r="G42" s="34" t="s">
        <v>250</v>
      </c>
      <c r="H42" t="s">
        <v>17</v>
      </c>
      <c r="J42" s="3" t="s">
        <v>82</v>
      </c>
      <c r="K42" s="3" t="s">
        <v>82</v>
      </c>
      <c r="L42" s="3" t="s">
        <v>82</v>
      </c>
      <c r="M42" s="3" t="s">
        <v>82</v>
      </c>
      <c r="N42" s="3" t="s">
        <v>82</v>
      </c>
      <c r="O42" s="3" t="s">
        <v>82</v>
      </c>
      <c r="P42" s="3"/>
      <c r="Q42" s="3" t="s">
        <v>82</v>
      </c>
      <c r="R42" s="3"/>
      <c r="S42" s="3"/>
      <c r="T42" s="3" t="s">
        <v>82</v>
      </c>
      <c r="U42" s="3" t="s">
        <v>82</v>
      </c>
      <c r="V42" s="3" t="s">
        <v>82</v>
      </c>
      <c r="W42" s="3" t="s">
        <v>82</v>
      </c>
      <c r="X42" s="3" t="s">
        <v>112</v>
      </c>
      <c r="Y42" s="78"/>
      <c r="Z42" s="72" t="s">
        <v>256</v>
      </c>
      <c r="AA42" t="s">
        <v>17</v>
      </c>
      <c r="AB42" s="22"/>
      <c r="AC42" s="22"/>
      <c r="AD42" s="22"/>
      <c r="AE42" s="22"/>
      <c r="AF42" s="22" t="s">
        <v>84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R42" t="str">
        <f t="shared" si="16"/>
        <v>CORRECT</v>
      </c>
      <c r="CO42">
        <f t="shared" si="11"/>
        <v>5.7750000000000004</v>
      </c>
      <c r="CP42" s="89" t="str">
        <f t="shared" si="17"/>
        <v>NA</v>
      </c>
      <c r="CQ42" s="89">
        <f t="shared" si="17"/>
        <v>0.75</v>
      </c>
      <c r="CR42" s="89">
        <f t="shared" si="17"/>
        <v>0.1111111111111111</v>
      </c>
    </row>
    <row r="43" spans="2:96" ht="60" x14ac:dyDescent="0.25">
      <c r="B43" s="1">
        <v>44489</v>
      </c>
      <c r="C43" s="52" t="s">
        <v>24</v>
      </c>
      <c r="D43" s="42">
        <v>3</v>
      </c>
      <c r="E43" s="8" t="s">
        <v>61</v>
      </c>
      <c r="F43" s="3" t="s">
        <v>80</v>
      </c>
      <c r="G43" s="34" t="s">
        <v>302</v>
      </c>
      <c r="H43" t="s">
        <v>17</v>
      </c>
      <c r="J43" s="3" t="s">
        <v>82</v>
      </c>
      <c r="K43" s="3" t="s">
        <v>82</v>
      </c>
      <c r="L43" s="3" t="s">
        <v>82</v>
      </c>
      <c r="M43" s="3" t="s">
        <v>82</v>
      </c>
      <c r="N43" s="3" t="s">
        <v>82</v>
      </c>
      <c r="O43" s="3" t="s">
        <v>82</v>
      </c>
      <c r="P43" s="3"/>
      <c r="Q43" s="3" t="s">
        <v>82</v>
      </c>
      <c r="R43" s="3"/>
      <c r="S43" s="3"/>
      <c r="T43" s="3" t="s">
        <v>82</v>
      </c>
      <c r="U43" s="3" t="s">
        <v>82</v>
      </c>
      <c r="V43" s="3" t="s">
        <v>82</v>
      </c>
      <c r="W43" s="3" t="s">
        <v>82</v>
      </c>
      <c r="X43" s="3" t="s">
        <v>82</v>
      </c>
      <c r="Y43" s="78" t="s">
        <v>305</v>
      </c>
      <c r="Z43" s="72" t="s">
        <v>306</v>
      </c>
      <c r="AA43" t="s">
        <v>17</v>
      </c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 t="s">
        <v>21</v>
      </c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R43" t="str">
        <f t="shared" si="16"/>
        <v>CORRECT</v>
      </c>
      <c r="CO43">
        <f t="shared" si="11"/>
        <v>6.0250000000000004</v>
      </c>
      <c r="CP43" s="89" t="str">
        <f t="shared" si="17"/>
        <v>NA</v>
      </c>
      <c r="CQ43" s="89">
        <f t="shared" si="17"/>
        <v>0.66666666666666663</v>
      </c>
      <c r="CR43" s="89">
        <f t="shared" si="17"/>
        <v>0.125</v>
      </c>
    </row>
    <row r="44" spans="2:96" ht="60" x14ac:dyDescent="0.25">
      <c r="B44" s="1">
        <v>44489</v>
      </c>
      <c r="C44" s="52" t="s">
        <v>24</v>
      </c>
      <c r="D44" s="54">
        <v>3</v>
      </c>
      <c r="E44" s="8" t="s">
        <v>61</v>
      </c>
      <c r="F44" s="3" t="s">
        <v>80</v>
      </c>
      <c r="G44" s="34" t="s">
        <v>303</v>
      </c>
      <c r="H44" t="s">
        <v>17</v>
      </c>
      <c r="J44" s="3" t="s">
        <v>82</v>
      </c>
      <c r="K44" s="3" t="s">
        <v>82</v>
      </c>
      <c r="L44" s="3" t="s">
        <v>82</v>
      </c>
      <c r="M44" s="3" t="s">
        <v>82</v>
      </c>
      <c r="N44" s="3" t="s">
        <v>82</v>
      </c>
      <c r="O44" s="3" t="s">
        <v>82</v>
      </c>
      <c r="P44" s="3"/>
      <c r="Q44" s="3" t="s">
        <v>82</v>
      </c>
      <c r="R44" s="3"/>
      <c r="S44" s="3"/>
      <c r="T44" s="3" t="s">
        <v>82</v>
      </c>
      <c r="U44" s="3" t="s">
        <v>82</v>
      </c>
      <c r="V44" s="3" t="s">
        <v>82</v>
      </c>
      <c r="W44" s="3" t="s">
        <v>82</v>
      </c>
      <c r="X44" s="3" t="s">
        <v>82</v>
      </c>
      <c r="Y44" s="78" t="s">
        <v>305</v>
      </c>
      <c r="Z44" s="72" t="s">
        <v>306</v>
      </c>
      <c r="AA44" t="s">
        <v>17</v>
      </c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 t="s">
        <v>21</v>
      </c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R44" t="str">
        <f t="shared" si="16"/>
        <v>CORRECT</v>
      </c>
      <c r="CO44">
        <f t="shared" si="11"/>
        <v>6.2750000000000004</v>
      </c>
      <c r="CP44" s="89" t="str">
        <f t="shared" si="17"/>
        <v>NA</v>
      </c>
      <c r="CQ44" s="89">
        <f t="shared" si="17"/>
        <v>0.8</v>
      </c>
      <c r="CR44" s="89">
        <f t="shared" si="17"/>
        <v>0.14285714285714285</v>
      </c>
    </row>
    <row r="45" spans="2:96" ht="60" x14ac:dyDescent="0.25">
      <c r="B45" s="1">
        <v>44489</v>
      </c>
      <c r="C45" s="52" t="s">
        <v>24</v>
      </c>
      <c r="D45" s="54">
        <v>3</v>
      </c>
      <c r="E45" s="8" t="s">
        <v>61</v>
      </c>
      <c r="F45" s="3" t="s">
        <v>80</v>
      </c>
      <c r="G45" s="34" t="s">
        <v>304</v>
      </c>
      <c r="H45" t="s">
        <v>17</v>
      </c>
      <c r="J45" s="3" t="s">
        <v>82</v>
      </c>
      <c r="K45" s="3" t="s">
        <v>82</v>
      </c>
      <c r="L45" s="3" t="s">
        <v>82</v>
      </c>
      <c r="M45" s="3" t="s">
        <v>82</v>
      </c>
      <c r="N45" s="3" t="s">
        <v>82</v>
      </c>
      <c r="O45" s="3" t="s">
        <v>82</v>
      </c>
      <c r="P45" s="3"/>
      <c r="Q45" s="3" t="s">
        <v>82</v>
      </c>
      <c r="R45" s="3"/>
      <c r="S45" s="3"/>
      <c r="T45" s="3" t="s">
        <v>82</v>
      </c>
      <c r="U45" s="3" t="s">
        <v>82</v>
      </c>
      <c r="V45" s="3" t="s">
        <v>82</v>
      </c>
      <c r="W45" s="3" t="s">
        <v>82</v>
      </c>
      <c r="X45" s="3" t="s">
        <v>82</v>
      </c>
      <c r="Y45" s="78" t="s">
        <v>305</v>
      </c>
      <c r="Z45" s="72" t="s">
        <v>306</v>
      </c>
      <c r="AA45" t="s">
        <v>17</v>
      </c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 t="s">
        <v>21</v>
      </c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R45" t="str">
        <f t="shared" si="16"/>
        <v>CORRECT</v>
      </c>
      <c r="CO45">
        <f t="shared" si="11"/>
        <v>6.5250000000000004</v>
      </c>
      <c r="CP45" s="89" t="str">
        <f t="shared" si="17"/>
        <v>NA</v>
      </c>
      <c r="CQ45" s="89">
        <f t="shared" si="17"/>
        <v>0.75</v>
      </c>
      <c r="CR45" s="89">
        <f t="shared" si="17"/>
        <v>0.16666666666666666</v>
      </c>
    </row>
    <row r="46" spans="2:96" ht="30" x14ac:dyDescent="0.25">
      <c r="B46" s="1">
        <v>44490</v>
      </c>
      <c r="C46" s="52" t="s">
        <v>24</v>
      </c>
      <c r="D46" s="54">
        <v>4</v>
      </c>
      <c r="E46" s="8" t="s">
        <v>72</v>
      </c>
      <c r="F46" s="3" t="s">
        <v>80</v>
      </c>
      <c r="G46" s="34" t="s">
        <v>307</v>
      </c>
      <c r="H46" t="s">
        <v>17</v>
      </c>
      <c r="J46" s="3" t="s">
        <v>82</v>
      </c>
      <c r="K46" s="3" t="s">
        <v>82</v>
      </c>
      <c r="L46" s="3" t="s">
        <v>82</v>
      </c>
      <c r="M46" s="3" t="s">
        <v>82</v>
      </c>
      <c r="N46" s="3" t="s">
        <v>82</v>
      </c>
      <c r="O46" s="3" t="s">
        <v>82</v>
      </c>
      <c r="P46" s="3"/>
      <c r="Q46" s="3" t="s">
        <v>82</v>
      </c>
      <c r="R46" s="3"/>
      <c r="S46" s="3"/>
      <c r="T46" s="3" t="s">
        <v>82</v>
      </c>
      <c r="U46" s="3" t="s">
        <v>82</v>
      </c>
      <c r="V46" s="3" t="s">
        <v>82</v>
      </c>
      <c r="W46" s="3" t="s">
        <v>82</v>
      </c>
      <c r="X46" s="3" t="s">
        <v>82</v>
      </c>
      <c r="Y46" s="78" t="s">
        <v>311</v>
      </c>
      <c r="Z46" s="72" t="s">
        <v>312</v>
      </c>
      <c r="AA46" t="s">
        <v>17</v>
      </c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 t="s">
        <v>21</v>
      </c>
      <c r="BN46" s="22"/>
      <c r="BO46" s="22"/>
      <c r="BR46" t="str">
        <f t="shared" si="16"/>
        <v>CORRECT</v>
      </c>
      <c r="CO46">
        <f t="shared" si="11"/>
        <v>6.7750000000000004</v>
      </c>
      <c r="CP46" s="89" t="str">
        <f t="shared" si="17"/>
        <v>NA</v>
      </c>
      <c r="CQ46" s="89">
        <f t="shared" si="17"/>
        <v>0.75</v>
      </c>
      <c r="CR46" s="89">
        <f t="shared" si="17"/>
        <v>0.2</v>
      </c>
    </row>
    <row r="47" spans="2:96" x14ac:dyDescent="0.25">
      <c r="B47" s="1">
        <v>44490</v>
      </c>
      <c r="C47" s="52" t="s">
        <v>24</v>
      </c>
      <c r="D47" s="54">
        <v>2</v>
      </c>
      <c r="E47" s="8" t="s">
        <v>72</v>
      </c>
      <c r="F47" s="3" t="s">
        <v>80</v>
      </c>
      <c r="G47" s="34" t="s">
        <v>308</v>
      </c>
      <c r="H47" t="s">
        <v>17</v>
      </c>
      <c r="J47" s="3" t="s">
        <v>82</v>
      </c>
      <c r="K47" s="3" t="s">
        <v>82</v>
      </c>
      <c r="L47" s="3" t="s">
        <v>82</v>
      </c>
      <c r="M47" s="3" t="s">
        <v>82</v>
      </c>
      <c r="N47" s="3" t="s">
        <v>82</v>
      </c>
      <c r="O47" s="3" t="s">
        <v>82</v>
      </c>
      <c r="P47" s="3"/>
      <c r="Q47" s="3" t="s">
        <v>82</v>
      </c>
      <c r="R47" s="3"/>
      <c r="S47" s="3"/>
      <c r="T47" s="3" t="s">
        <v>82</v>
      </c>
      <c r="U47" s="3" t="s">
        <v>82</v>
      </c>
      <c r="V47" s="3" t="s">
        <v>82</v>
      </c>
      <c r="W47" s="3" t="s">
        <v>82</v>
      </c>
      <c r="X47" s="3" t="s">
        <v>82</v>
      </c>
      <c r="Y47" s="78" t="s">
        <v>311</v>
      </c>
      <c r="Z47" s="72" t="s">
        <v>313</v>
      </c>
      <c r="AA47" t="s">
        <v>17</v>
      </c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 t="s">
        <v>21</v>
      </c>
      <c r="BN47" s="22"/>
      <c r="BO47" s="22"/>
      <c r="BR47" t="str">
        <f t="shared" si="16"/>
        <v>CORRECT</v>
      </c>
      <c r="CO47">
        <f t="shared" si="11"/>
        <v>7.0250000000000004</v>
      </c>
      <c r="CP47" s="89" t="str">
        <f t="shared" si="17"/>
        <v>NA</v>
      </c>
      <c r="CQ47" s="89">
        <f t="shared" si="17"/>
        <v>0</v>
      </c>
      <c r="CR47" s="89">
        <f t="shared" si="17"/>
        <v>0.33333333333333331</v>
      </c>
    </row>
    <row r="48" spans="2:96" x14ac:dyDescent="0.25">
      <c r="B48" s="1">
        <v>44490</v>
      </c>
      <c r="C48" s="52" t="s">
        <v>24</v>
      </c>
      <c r="D48" s="54">
        <f>1+57/60</f>
        <v>1.95</v>
      </c>
      <c r="E48" s="8" t="s">
        <v>72</v>
      </c>
      <c r="F48" s="3" t="s">
        <v>80</v>
      </c>
      <c r="G48" s="34" t="s">
        <v>309</v>
      </c>
      <c r="H48" t="s">
        <v>17</v>
      </c>
      <c r="J48" s="3" t="s">
        <v>82</v>
      </c>
      <c r="K48" s="3" t="s">
        <v>82</v>
      </c>
      <c r="L48" s="3" t="s">
        <v>82</v>
      </c>
      <c r="M48" s="3" t="s">
        <v>82</v>
      </c>
      <c r="N48" s="3" t="s">
        <v>82</v>
      </c>
      <c r="O48" s="3" t="s">
        <v>82</v>
      </c>
      <c r="P48" s="3"/>
      <c r="Q48" s="3" t="s">
        <v>82</v>
      </c>
      <c r="R48" s="3"/>
      <c r="S48" s="3"/>
      <c r="T48" s="3" t="s">
        <v>82</v>
      </c>
      <c r="U48" s="3" t="s">
        <v>82</v>
      </c>
      <c r="V48" s="3" t="s">
        <v>82</v>
      </c>
      <c r="W48" s="3" t="s">
        <v>82</v>
      </c>
      <c r="X48" s="3" t="s">
        <v>82</v>
      </c>
      <c r="Y48" s="78" t="s">
        <v>311</v>
      </c>
      <c r="Z48" s="72" t="s">
        <v>313</v>
      </c>
      <c r="AA48" t="s">
        <v>17</v>
      </c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 t="s">
        <v>21</v>
      </c>
      <c r="BN48" s="22"/>
      <c r="BO48" s="22"/>
      <c r="BR48" t="str">
        <f t="shared" si="16"/>
        <v>CORRECT</v>
      </c>
      <c r="CO48">
        <f t="shared" si="11"/>
        <v>7.2750000000000004</v>
      </c>
      <c r="CP48" s="89" t="str">
        <f t="shared" si="17"/>
        <v>NA</v>
      </c>
      <c r="CQ48" s="89">
        <f t="shared" si="17"/>
        <v>0</v>
      </c>
      <c r="CR48" s="89">
        <f t="shared" si="17"/>
        <v>0.33333333333333331</v>
      </c>
    </row>
    <row r="49" spans="2:96" ht="30" x14ac:dyDescent="0.25">
      <c r="B49" s="1">
        <v>44490</v>
      </c>
      <c r="C49" s="52" t="s">
        <v>24</v>
      </c>
      <c r="D49" s="54">
        <v>3</v>
      </c>
      <c r="E49" s="8" t="s">
        <v>72</v>
      </c>
      <c r="F49" s="3" t="s">
        <v>80</v>
      </c>
      <c r="G49" s="34" t="s">
        <v>310</v>
      </c>
      <c r="H49" t="s">
        <v>17</v>
      </c>
      <c r="J49" s="3" t="s">
        <v>82</v>
      </c>
      <c r="K49" s="3" t="s">
        <v>82</v>
      </c>
      <c r="L49" s="3" t="s">
        <v>82</v>
      </c>
      <c r="M49" s="3" t="s">
        <v>82</v>
      </c>
      <c r="N49" s="3" t="s">
        <v>82</v>
      </c>
      <c r="O49" s="3" t="s">
        <v>82</v>
      </c>
      <c r="P49" s="3"/>
      <c r="Q49" s="3" t="s">
        <v>82</v>
      </c>
      <c r="R49" s="3"/>
      <c r="S49" s="3"/>
      <c r="T49" s="3" t="s">
        <v>82</v>
      </c>
      <c r="U49" s="3" t="s">
        <v>82</v>
      </c>
      <c r="V49" s="3" t="s">
        <v>82</v>
      </c>
      <c r="W49" s="3" t="s">
        <v>82</v>
      </c>
      <c r="X49" s="3" t="s">
        <v>82</v>
      </c>
      <c r="Y49" s="78" t="s">
        <v>314</v>
      </c>
      <c r="AA49" t="s">
        <v>17</v>
      </c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 t="s">
        <v>21</v>
      </c>
      <c r="BN49" s="22"/>
      <c r="BO49" s="22"/>
      <c r="BR49" t="str">
        <f t="shared" si="16"/>
        <v>CORRECT</v>
      </c>
      <c r="CO49">
        <f t="shared" si="11"/>
        <v>7.5250000000000004</v>
      </c>
      <c r="CP49" s="89" t="str">
        <f t="shared" si="17"/>
        <v>NA</v>
      </c>
      <c r="CQ49" s="89">
        <f t="shared" si="17"/>
        <v>0</v>
      </c>
      <c r="CR49" s="89">
        <f t="shared" si="17"/>
        <v>0.33333333333333331</v>
      </c>
    </row>
    <row r="50" spans="2:96" ht="30" x14ac:dyDescent="0.25">
      <c r="B50" s="1">
        <v>44490</v>
      </c>
      <c r="C50" s="52" t="s">
        <v>24</v>
      </c>
      <c r="D50" s="54">
        <v>3.25</v>
      </c>
      <c r="E50" s="12" t="s">
        <v>316</v>
      </c>
      <c r="F50" s="3" t="s">
        <v>83</v>
      </c>
      <c r="G50" s="34" t="s">
        <v>315</v>
      </c>
      <c r="H50" t="s">
        <v>17</v>
      </c>
      <c r="J50" s="3" t="s">
        <v>82</v>
      </c>
      <c r="K50" s="3" t="s">
        <v>112</v>
      </c>
      <c r="L50" s="3" t="s">
        <v>82</v>
      </c>
      <c r="M50" s="3" t="s">
        <v>82</v>
      </c>
      <c r="N50" s="3" t="s">
        <v>82</v>
      </c>
      <c r="O50" s="3" t="s">
        <v>82</v>
      </c>
      <c r="P50" s="3"/>
      <c r="Q50" s="3" t="s">
        <v>82</v>
      </c>
      <c r="R50" s="3"/>
      <c r="S50" s="3"/>
      <c r="T50" s="3" t="s">
        <v>82</v>
      </c>
      <c r="U50" s="3" t="s">
        <v>82</v>
      </c>
      <c r="V50" s="3" t="s">
        <v>112</v>
      </c>
      <c r="W50" s="3" t="s">
        <v>82</v>
      </c>
      <c r="X50" s="3" t="s">
        <v>82</v>
      </c>
      <c r="Y50" s="78" t="s">
        <v>317</v>
      </c>
      <c r="Z50" s="72" t="s">
        <v>318</v>
      </c>
      <c r="AA50" t="s">
        <v>17</v>
      </c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 t="s">
        <v>84</v>
      </c>
      <c r="BM50" s="22"/>
      <c r="BN50" s="22"/>
      <c r="BO50" s="22"/>
      <c r="BR50" t="str">
        <f t="shared" si="16"/>
        <v>CORRECT</v>
      </c>
      <c r="CO50">
        <f t="shared" si="11"/>
        <v>7.7750000000000004</v>
      </c>
      <c r="CP50" s="89" t="str">
        <f t="shared" si="17"/>
        <v>NA</v>
      </c>
      <c r="CQ50" s="89">
        <f t="shared" si="17"/>
        <v>0</v>
      </c>
      <c r="CR50" s="89">
        <f t="shared" si="17"/>
        <v>0.33333333333333331</v>
      </c>
    </row>
    <row r="51" spans="2:96" ht="30" x14ac:dyDescent="0.25">
      <c r="B51" s="1">
        <v>44494</v>
      </c>
      <c r="C51" s="52" t="s">
        <v>24</v>
      </c>
      <c r="D51" s="54">
        <v>1.75</v>
      </c>
      <c r="E51" t="s">
        <v>91</v>
      </c>
      <c r="F51" s="3" t="s">
        <v>83</v>
      </c>
      <c r="G51" s="34" t="s">
        <v>389</v>
      </c>
      <c r="H51" t="s">
        <v>17</v>
      </c>
      <c r="J51" s="3" t="s">
        <v>82</v>
      </c>
      <c r="K51" s="3" t="s">
        <v>82</v>
      </c>
      <c r="L51" s="3" t="s">
        <v>82</v>
      </c>
      <c r="M51" s="3" t="s">
        <v>82</v>
      </c>
      <c r="N51" s="3" t="s">
        <v>82</v>
      </c>
      <c r="O51" s="3" t="s">
        <v>82</v>
      </c>
      <c r="P51" s="3"/>
      <c r="Q51" s="3" t="s">
        <v>82</v>
      </c>
      <c r="R51" s="3"/>
      <c r="S51" s="3"/>
      <c r="T51" s="3" t="s">
        <v>82</v>
      </c>
      <c r="U51" s="3" t="s">
        <v>82</v>
      </c>
      <c r="V51" s="3" t="s">
        <v>112</v>
      </c>
      <c r="W51" s="3" t="s">
        <v>112</v>
      </c>
      <c r="X51" s="3" t="s">
        <v>112</v>
      </c>
      <c r="Y51" s="78"/>
      <c r="Z51" s="72" t="s">
        <v>399</v>
      </c>
      <c r="AA51" t="s">
        <v>17</v>
      </c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 t="s">
        <v>84</v>
      </c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R51" t="str">
        <f t="shared" si="16"/>
        <v>CORRECT</v>
      </c>
      <c r="CO51">
        <f t="shared" si="11"/>
        <v>8.0250000000000004</v>
      </c>
      <c r="CP51" s="89" t="str">
        <f t="shared" si="17"/>
        <v>NA</v>
      </c>
      <c r="CQ51" s="89" t="str">
        <f t="shared" si="17"/>
        <v>NA</v>
      </c>
      <c r="CR51" s="89">
        <f t="shared" si="17"/>
        <v>0.33333333333333331</v>
      </c>
    </row>
    <row r="52" spans="2:96" x14ac:dyDescent="0.25">
      <c r="B52" s="1">
        <v>44494</v>
      </c>
      <c r="C52" s="52" t="s">
        <v>24</v>
      </c>
      <c r="D52" s="54">
        <v>7</v>
      </c>
      <c r="E52" t="s">
        <v>91</v>
      </c>
      <c r="F52" s="3" t="s">
        <v>80</v>
      </c>
      <c r="G52" s="34" t="s">
        <v>390</v>
      </c>
      <c r="H52" t="s">
        <v>17</v>
      </c>
      <c r="J52" s="3" t="s">
        <v>82</v>
      </c>
      <c r="K52" s="3" t="s">
        <v>82</v>
      </c>
      <c r="L52" s="3" t="s">
        <v>82</v>
      </c>
      <c r="M52" s="3" t="s">
        <v>82</v>
      </c>
      <c r="N52" s="3" t="s">
        <v>82</v>
      </c>
      <c r="O52" s="3" t="s">
        <v>82</v>
      </c>
      <c r="P52" s="3"/>
      <c r="Q52" s="3" t="s">
        <v>82</v>
      </c>
      <c r="R52" s="3"/>
      <c r="S52" s="3"/>
      <c r="T52" s="3" t="s">
        <v>82</v>
      </c>
      <c r="U52" s="3" t="s">
        <v>82</v>
      </c>
      <c r="V52" s="3" t="s">
        <v>112</v>
      </c>
      <c r="W52" s="3" t="s">
        <v>82</v>
      </c>
      <c r="X52" s="3" t="s">
        <v>82</v>
      </c>
      <c r="Y52" s="78"/>
      <c r="AA52" t="s">
        <v>17</v>
      </c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 t="s">
        <v>21</v>
      </c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R52" t="str">
        <f t="shared" si="16"/>
        <v>CORRECT</v>
      </c>
      <c r="CO52">
        <f t="shared" si="11"/>
        <v>8.2750000000000004</v>
      </c>
      <c r="CP52" s="89" t="str">
        <f t="shared" si="17"/>
        <v>NA</v>
      </c>
      <c r="CQ52" s="89" t="str">
        <f t="shared" si="17"/>
        <v>NA</v>
      </c>
      <c r="CR52" s="89">
        <f t="shared" si="17"/>
        <v>0.33333333333333331</v>
      </c>
    </row>
    <row r="53" spans="2:96" x14ac:dyDescent="0.25">
      <c r="B53" s="1">
        <v>44494</v>
      </c>
      <c r="C53" s="52" t="s">
        <v>24</v>
      </c>
      <c r="D53" s="54">
        <v>5</v>
      </c>
      <c r="E53" t="s">
        <v>91</v>
      </c>
      <c r="F53" s="3" t="s">
        <v>83</v>
      </c>
      <c r="G53" s="34" t="s">
        <v>391</v>
      </c>
      <c r="H53" t="s">
        <v>17</v>
      </c>
      <c r="J53" s="3" t="s">
        <v>82</v>
      </c>
      <c r="K53" s="3" t="s">
        <v>82</v>
      </c>
      <c r="L53" s="3" t="s">
        <v>82</v>
      </c>
      <c r="M53" s="3" t="s">
        <v>82</v>
      </c>
      <c r="N53" s="3" t="s">
        <v>82</v>
      </c>
      <c r="O53" s="3" t="s">
        <v>112</v>
      </c>
      <c r="P53" s="3"/>
      <c r="Q53" s="3" t="s">
        <v>112</v>
      </c>
      <c r="R53" s="3"/>
      <c r="S53" s="3"/>
      <c r="T53" s="3" t="s">
        <v>112</v>
      </c>
      <c r="U53" s="3" t="s">
        <v>112</v>
      </c>
      <c r="V53" s="3" t="s">
        <v>112</v>
      </c>
      <c r="W53" s="3" t="s">
        <v>112</v>
      </c>
      <c r="X53" s="3" t="s">
        <v>112</v>
      </c>
      <c r="Y53" s="78"/>
      <c r="Z53" s="72" t="s">
        <v>400</v>
      </c>
      <c r="AA53" t="s">
        <v>17</v>
      </c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 t="s">
        <v>84</v>
      </c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R53" t="str">
        <f t="shared" si="16"/>
        <v>CORRECT</v>
      </c>
      <c r="CO53">
        <f t="shared" si="11"/>
        <v>8.5250000000000004</v>
      </c>
      <c r="CP53" s="89" t="str">
        <f t="shared" si="17"/>
        <v>NA</v>
      </c>
      <c r="CQ53" s="89" t="str">
        <f t="shared" si="17"/>
        <v>NA</v>
      </c>
      <c r="CR53" s="89">
        <f t="shared" si="17"/>
        <v>0.5</v>
      </c>
    </row>
    <row r="54" spans="2:96" ht="90" x14ac:dyDescent="0.25">
      <c r="B54" s="1">
        <v>44494</v>
      </c>
      <c r="C54" s="52" t="s">
        <v>24</v>
      </c>
      <c r="D54" s="54">
        <v>2.5</v>
      </c>
      <c r="E54" t="s">
        <v>91</v>
      </c>
      <c r="F54" s="3" t="s">
        <v>80</v>
      </c>
      <c r="G54" s="34" t="s">
        <v>392</v>
      </c>
      <c r="H54" t="s">
        <v>17</v>
      </c>
      <c r="J54" s="3" t="s">
        <v>82</v>
      </c>
      <c r="K54" s="3" t="s">
        <v>82</v>
      </c>
      <c r="L54" s="3" t="s">
        <v>82</v>
      </c>
      <c r="M54" s="3" t="s">
        <v>82</v>
      </c>
      <c r="N54" s="3" t="s">
        <v>82</v>
      </c>
      <c r="O54" s="3" t="s">
        <v>82</v>
      </c>
      <c r="P54" s="3"/>
      <c r="Q54" s="3" t="s">
        <v>82</v>
      </c>
      <c r="R54" s="3"/>
      <c r="S54" s="3"/>
      <c r="T54" s="3" t="s">
        <v>82</v>
      </c>
      <c r="U54" s="3" t="s">
        <v>82</v>
      </c>
      <c r="V54" s="3" t="s">
        <v>82</v>
      </c>
      <c r="W54" s="3" t="s">
        <v>82</v>
      </c>
      <c r="X54" s="3" t="s">
        <v>82</v>
      </c>
      <c r="Y54" s="78" t="s">
        <v>398</v>
      </c>
      <c r="AA54" t="s">
        <v>17</v>
      </c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 t="s">
        <v>21</v>
      </c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R54" t="str">
        <f t="shared" si="16"/>
        <v>CORRECT</v>
      </c>
      <c r="CO54">
        <f t="shared" si="11"/>
        <v>8.7750000000000004</v>
      </c>
      <c r="CP54" s="89" t="str">
        <f t="shared" si="17"/>
        <v>NA</v>
      </c>
      <c r="CQ54" s="89" t="str">
        <f t="shared" si="17"/>
        <v>NA</v>
      </c>
      <c r="CR54" s="89">
        <f t="shared" si="17"/>
        <v>0.5</v>
      </c>
    </row>
    <row r="55" spans="2:96" ht="60" x14ac:dyDescent="0.25">
      <c r="B55" s="1">
        <v>44494</v>
      </c>
      <c r="C55" s="52" t="s">
        <v>24</v>
      </c>
      <c r="D55" s="54">
        <v>3</v>
      </c>
      <c r="E55" t="s">
        <v>91</v>
      </c>
      <c r="F55" s="3" t="s">
        <v>83</v>
      </c>
      <c r="G55" s="34" t="s">
        <v>394</v>
      </c>
      <c r="H55" t="s">
        <v>17</v>
      </c>
      <c r="J55" s="3" t="s">
        <v>82</v>
      </c>
      <c r="K55" s="3" t="s">
        <v>82</v>
      </c>
      <c r="L55" s="3" t="s">
        <v>82</v>
      </c>
      <c r="M55" s="3" t="s">
        <v>82</v>
      </c>
      <c r="N55" s="3" t="s">
        <v>82</v>
      </c>
      <c r="O55" s="3" t="s">
        <v>82</v>
      </c>
      <c r="P55" s="3"/>
      <c r="Q55" s="3" t="s">
        <v>82</v>
      </c>
      <c r="R55" s="3"/>
      <c r="S55" s="3"/>
      <c r="T55" s="3" t="s">
        <v>82</v>
      </c>
      <c r="U55" s="3" t="s">
        <v>82</v>
      </c>
      <c r="V55" s="3" t="s">
        <v>112</v>
      </c>
      <c r="W55" s="3" t="s">
        <v>82</v>
      </c>
      <c r="X55" s="3" t="s">
        <v>82</v>
      </c>
      <c r="Y55" s="78"/>
      <c r="Z55" s="72" t="s">
        <v>396</v>
      </c>
      <c r="AA55" t="s">
        <v>17</v>
      </c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 t="s">
        <v>84</v>
      </c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R55" t="str">
        <f t="shared" si="16"/>
        <v>CORRECT</v>
      </c>
      <c r="CO55">
        <f t="shared" si="11"/>
        <v>9.0250000000000004</v>
      </c>
      <c r="CP55" s="89" t="str">
        <f t="shared" si="17"/>
        <v>NA</v>
      </c>
      <c r="CQ55" s="89" t="str">
        <f t="shared" si="17"/>
        <v>NA</v>
      </c>
      <c r="CR55" s="89">
        <f t="shared" si="17"/>
        <v>0.5</v>
      </c>
    </row>
    <row r="56" spans="2:96" x14ac:dyDescent="0.25">
      <c r="B56" s="1">
        <v>44494</v>
      </c>
      <c r="C56" s="52" t="s">
        <v>24</v>
      </c>
      <c r="D56" s="54">
        <f>2.2</f>
        <v>2.2000000000000002</v>
      </c>
      <c r="E56" t="s">
        <v>91</v>
      </c>
      <c r="F56" s="3" t="s">
        <v>80</v>
      </c>
      <c r="G56" s="34" t="s">
        <v>393</v>
      </c>
      <c r="H56" t="s">
        <v>17</v>
      </c>
      <c r="J56" s="3" t="s">
        <v>82</v>
      </c>
      <c r="K56" s="3" t="s">
        <v>82</v>
      </c>
      <c r="L56" s="3" t="s">
        <v>82</v>
      </c>
      <c r="M56" s="3" t="s">
        <v>82</v>
      </c>
      <c r="N56" s="3" t="s">
        <v>82</v>
      </c>
      <c r="O56" s="3" t="s">
        <v>82</v>
      </c>
      <c r="P56" s="3"/>
      <c r="Q56" s="3" t="s">
        <v>82</v>
      </c>
      <c r="R56" s="3"/>
      <c r="S56" s="3"/>
      <c r="T56" s="3" t="s">
        <v>82</v>
      </c>
      <c r="U56" s="3" t="s">
        <v>82</v>
      </c>
      <c r="V56" s="3" t="s">
        <v>82</v>
      </c>
      <c r="W56" s="3" t="s">
        <v>82</v>
      </c>
      <c r="X56" s="3" t="s">
        <v>82</v>
      </c>
      <c r="Y56" s="78" t="s">
        <v>397</v>
      </c>
      <c r="AA56" t="s">
        <v>17</v>
      </c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 t="s">
        <v>21</v>
      </c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R56" t="str">
        <f t="shared" si="16"/>
        <v>CORRECT</v>
      </c>
      <c r="CO56">
        <f t="shared" si="11"/>
        <v>9.2750000000000004</v>
      </c>
      <c r="CP56" s="89" t="str">
        <f t="shared" si="17"/>
        <v>NA</v>
      </c>
      <c r="CQ56" s="89" t="str">
        <f t="shared" si="17"/>
        <v>NA</v>
      </c>
      <c r="CR56" s="89">
        <f t="shared" si="17"/>
        <v>0.5</v>
      </c>
    </row>
    <row r="57" spans="2:96" x14ac:dyDescent="0.25">
      <c r="B57" s="1">
        <v>44494</v>
      </c>
      <c r="C57" s="52" t="s">
        <v>24</v>
      </c>
      <c r="D57" s="54">
        <v>3.5</v>
      </c>
      <c r="E57" t="s">
        <v>91</v>
      </c>
      <c r="F57" s="3" t="s">
        <v>80</v>
      </c>
      <c r="G57" s="34" t="s">
        <v>395</v>
      </c>
      <c r="H57" t="s">
        <v>17</v>
      </c>
      <c r="J57" s="3" t="s">
        <v>82</v>
      </c>
      <c r="K57" s="3" t="s">
        <v>82</v>
      </c>
      <c r="L57" s="3" t="s">
        <v>82</v>
      </c>
      <c r="M57" s="3" t="s">
        <v>82</v>
      </c>
      <c r="N57" s="3" t="s">
        <v>82</v>
      </c>
      <c r="O57" s="3" t="s">
        <v>82</v>
      </c>
      <c r="P57" s="3"/>
      <c r="Q57" s="3" t="s">
        <v>82</v>
      </c>
      <c r="R57" s="3"/>
      <c r="S57" s="3"/>
      <c r="T57" s="3" t="s">
        <v>82</v>
      </c>
      <c r="U57" s="3" t="s">
        <v>82</v>
      </c>
      <c r="V57" s="3" t="s">
        <v>82</v>
      </c>
      <c r="W57" s="3" t="s">
        <v>82</v>
      </c>
      <c r="X57" s="3" t="s">
        <v>82</v>
      </c>
      <c r="Y57" s="78" t="s">
        <v>397</v>
      </c>
      <c r="AA57" t="s">
        <v>17</v>
      </c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 t="s">
        <v>21</v>
      </c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R57" t="str">
        <f t="shared" si="16"/>
        <v>CORRECT</v>
      </c>
      <c r="CO57">
        <f t="shared" si="11"/>
        <v>9.5250000000000004</v>
      </c>
      <c r="CP57" s="89" t="str">
        <f t="shared" si="17"/>
        <v>NA</v>
      </c>
      <c r="CQ57" s="89" t="str">
        <f t="shared" si="17"/>
        <v>NA</v>
      </c>
      <c r="CR57" s="89">
        <f t="shared" si="17"/>
        <v>0.5</v>
      </c>
    </row>
    <row r="58" spans="2:96" x14ac:dyDescent="0.25">
      <c r="B58" s="1">
        <v>44498</v>
      </c>
      <c r="C58" s="52" t="s">
        <v>24</v>
      </c>
      <c r="D58" s="54">
        <f>2+56/60</f>
        <v>2.9333333333333336</v>
      </c>
      <c r="E58" t="s">
        <v>316</v>
      </c>
      <c r="F58" s="3" t="s">
        <v>80</v>
      </c>
      <c r="G58" s="34" t="s">
        <v>508</v>
      </c>
      <c r="H58" t="s">
        <v>17</v>
      </c>
      <c r="J58" s="3" t="s">
        <v>82</v>
      </c>
      <c r="K58" s="3" t="s">
        <v>82</v>
      </c>
      <c r="L58" s="3" t="s">
        <v>82</v>
      </c>
      <c r="M58" s="3" t="s">
        <v>82</v>
      </c>
      <c r="N58" s="3" t="s">
        <v>82</v>
      </c>
      <c r="O58" s="3" t="s">
        <v>82</v>
      </c>
      <c r="P58" s="3"/>
      <c r="Q58" s="3" t="s">
        <v>82</v>
      </c>
      <c r="R58" s="3"/>
      <c r="S58" s="3"/>
      <c r="T58" s="3" t="s">
        <v>82</v>
      </c>
      <c r="U58" s="3" t="s">
        <v>82</v>
      </c>
      <c r="V58" s="3" t="s">
        <v>82</v>
      </c>
      <c r="W58" s="3" t="s">
        <v>82</v>
      </c>
      <c r="X58" s="3" t="s">
        <v>82</v>
      </c>
      <c r="Y58" s="78"/>
      <c r="AA58" t="s">
        <v>17</v>
      </c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 t="s">
        <v>21</v>
      </c>
      <c r="BM58" s="22"/>
      <c r="BN58" s="22"/>
      <c r="BO58" s="22"/>
      <c r="BR58" t="str">
        <f t="shared" si="16"/>
        <v>CORRECT</v>
      </c>
      <c r="CO58">
        <f t="shared" si="11"/>
        <v>9.7750000000000004</v>
      </c>
      <c r="CP58" s="89" t="str">
        <f t="shared" si="17"/>
        <v>NA</v>
      </c>
      <c r="CQ58" s="89" t="str">
        <f t="shared" si="17"/>
        <v>NA</v>
      </c>
      <c r="CR58" s="89">
        <f t="shared" si="17"/>
        <v>0.5</v>
      </c>
    </row>
    <row r="59" spans="2:96" x14ac:dyDescent="0.25">
      <c r="B59" s="1">
        <v>44498</v>
      </c>
      <c r="C59" s="52" t="s">
        <v>24</v>
      </c>
      <c r="D59" s="54">
        <f>1.5</f>
        <v>1.5</v>
      </c>
      <c r="E59" t="s">
        <v>10</v>
      </c>
      <c r="F59" s="3" t="s">
        <v>80</v>
      </c>
      <c r="G59" s="34" t="s">
        <v>509</v>
      </c>
      <c r="H59" t="s">
        <v>17</v>
      </c>
      <c r="J59" s="3" t="s">
        <v>82</v>
      </c>
      <c r="K59" s="3" t="s">
        <v>82</v>
      </c>
      <c r="L59" s="3" t="s">
        <v>82</v>
      </c>
      <c r="M59" s="3" t="s">
        <v>82</v>
      </c>
      <c r="N59" s="3" t="s">
        <v>82</v>
      </c>
      <c r="O59" s="3" t="s">
        <v>82</v>
      </c>
      <c r="P59" s="3"/>
      <c r="Q59" s="3" t="s">
        <v>82</v>
      </c>
      <c r="R59" s="3"/>
      <c r="S59" s="3"/>
      <c r="T59" s="3" t="s">
        <v>82</v>
      </c>
      <c r="U59" s="3" t="s">
        <v>82</v>
      </c>
      <c r="V59" s="3" t="s">
        <v>82</v>
      </c>
      <c r="W59" s="3" t="s">
        <v>82</v>
      </c>
      <c r="X59" s="3" t="s">
        <v>82</v>
      </c>
      <c r="Y59" s="78"/>
      <c r="AA59" t="s">
        <v>17</v>
      </c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 t="s">
        <v>21</v>
      </c>
      <c r="BR59" t="str">
        <f t="shared" si="16"/>
        <v>CORRECT</v>
      </c>
      <c r="CO59">
        <f t="shared" si="11"/>
        <v>10.025</v>
      </c>
      <c r="CP59" s="89" t="str">
        <f t="shared" si="17"/>
        <v>NA</v>
      </c>
      <c r="CQ59" s="89" t="str">
        <f t="shared" si="17"/>
        <v>NA</v>
      </c>
      <c r="CR59" s="89">
        <f t="shared" si="17"/>
        <v>1</v>
      </c>
    </row>
    <row r="60" spans="2:96" x14ac:dyDescent="0.25">
      <c r="B60" s="1">
        <v>44498</v>
      </c>
      <c r="C60" s="52" t="s">
        <v>24</v>
      </c>
      <c r="D60" s="54">
        <v>3</v>
      </c>
      <c r="E60" t="s">
        <v>51</v>
      </c>
      <c r="F60" s="3" t="s">
        <v>80</v>
      </c>
      <c r="G60" s="34" t="s">
        <v>510</v>
      </c>
      <c r="H60" t="s">
        <v>17</v>
      </c>
      <c r="J60" s="3" t="s">
        <v>82</v>
      </c>
      <c r="K60" s="3" t="s">
        <v>82</v>
      </c>
      <c r="L60" s="3" t="s">
        <v>82</v>
      </c>
      <c r="M60" s="3" t="s">
        <v>82</v>
      </c>
      <c r="N60" s="3" t="s">
        <v>82</v>
      </c>
      <c r="O60" s="3" t="s">
        <v>82</v>
      </c>
      <c r="P60" s="3"/>
      <c r="Q60" s="3" t="s">
        <v>82</v>
      </c>
      <c r="R60" s="3"/>
      <c r="S60" s="3"/>
      <c r="T60" s="3" t="s">
        <v>82</v>
      </c>
      <c r="U60" s="3" t="s">
        <v>82</v>
      </c>
      <c r="V60" s="3" t="s">
        <v>82</v>
      </c>
      <c r="W60" s="3" t="s">
        <v>82</v>
      </c>
      <c r="X60" s="3" t="s">
        <v>82</v>
      </c>
      <c r="Y60" s="78"/>
      <c r="AA60" t="s">
        <v>17</v>
      </c>
      <c r="AB60" s="22"/>
      <c r="AC60" s="22"/>
      <c r="AD60" s="22"/>
      <c r="AE60" s="22"/>
      <c r="AF60" s="22"/>
      <c r="AG60" s="22"/>
      <c r="AH60" s="22" t="s">
        <v>21</v>
      </c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R60" t="str">
        <f t="shared" si="16"/>
        <v>CORRECT</v>
      </c>
      <c r="CO60">
        <f t="shared" si="11"/>
        <v>10.275</v>
      </c>
      <c r="CP60" s="89" t="str">
        <f t="shared" si="17"/>
        <v>NA</v>
      </c>
      <c r="CQ60" s="89" t="str">
        <f t="shared" si="17"/>
        <v>NA</v>
      </c>
      <c r="CR60" s="89">
        <f t="shared" si="17"/>
        <v>1</v>
      </c>
    </row>
    <row r="61" spans="2:96" x14ac:dyDescent="0.25">
      <c r="B61" s="1">
        <v>44498</v>
      </c>
      <c r="C61" s="52" t="s">
        <v>24</v>
      </c>
      <c r="D61" s="54">
        <v>3</v>
      </c>
      <c r="E61" t="s">
        <v>91</v>
      </c>
      <c r="F61" s="3" t="s">
        <v>80</v>
      </c>
      <c r="G61" s="34" t="s">
        <v>510</v>
      </c>
      <c r="H61" t="s">
        <v>17</v>
      </c>
      <c r="J61" s="3" t="s">
        <v>82</v>
      </c>
      <c r="K61" s="3" t="s">
        <v>82</v>
      </c>
      <c r="L61" s="3" t="s">
        <v>82</v>
      </c>
      <c r="M61" s="3" t="s">
        <v>82</v>
      </c>
      <c r="N61" s="3" t="s">
        <v>82</v>
      </c>
      <c r="O61" s="3" t="s">
        <v>82</v>
      </c>
      <c r="P61" s="3"/>
      <c r="Q61" s="3" t="s">
        <v>82</v>
      </c>
      <c r="R61" s="3"/>
      <c r="S61" s="3"/>
      <c r="T61" s="3" t="s">
        <v>82</v>
      </c>
      <c r="U61" s="3" t="s">
        <v>82</v>
      </c>
      <c r="V61" s="3" t="s">
        <v>82</v>
      </c>
      <c r="W61" s="3" t="s">
        <v>82</v>
      </c>
      <c r="X61" s="3" t="s">
        <v>82</v>
      </c>
      <c r="Y61" s="78"/>
      <c r="AA61" t="s">
        <v>17</v>
      </c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 t="s">
        <v>21</v>
      </c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R61" t="str">
        <f t="shared" si="16"/>
        <v>CORRECT</v>
      </c>
    </row>
    <row r="62" spans="2:96" ht="30" x14ac:dyDescent="0.25">
      <c r="B62" s="1">
        <v>44498</v>
      </c>
      <c r="C62" s="52" t="s">
        <v>24</v>
      </c>
      <c r="D62" s="54">
        <v>3</v>
      </c>
      <c r="E62" t="s">
        <v>511</v>
      </c>
      <c r="F62" s="3" t="s">
        <v>83</v>
      </c>
      <c r="G62" s="34" t="s">
        <v>510</v>
      </c>
      <c r="H62" t="s">
        <v>17</v>
      </c>
      <c r="J62" s="3" t="s">
        <v>82</v>
      </c>
      <c r="K62" s="3" t="s">
        <v>82</v>
      </c>
      <c r="L62" s="3" t="s">
        <v>82</v>
      </c>
      <c r="M62" s="3" t="s">
        <v>82</v>
      </c>
      <c r="N62" s="3" t="s">
        <v>82</v>
      </c>
      <c r="O62" s="3" t="s">
        <v>82</v>
      </c>
      <c r="P62" s="3"/>
      <c r="Q62" s="3" t="s">
        <v>82</v>
      </c>
      <c r="R62" s="3"/>
      <c r="S62" s="3"/>
      <c r="T62" s="3" t="s">
        <v>82</v>
      </c>
      <c r="U62" s="3" t="s">
        <v>82</v>
      </c>
      <c r="V62" s="3" t="s">
        <v>82</v>
      </c>
      <c r="W62" s="3" t="s">
        <v>82</v>
      </c>
      <c r="X62" s="3" t="s">
        <v>82</v>
      </c>
      <c r="Y62" s="78"/>
      <c r="Z62" s="72" t="s">
        <v>516</v>
      </c>
      <c r="AA62" t="s">
        <v>17</v>
      </c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 t="s">
        <v>84</v>
      </c>
      <c r="BN62" s="22"/>
      <c r="BO62" s="22"/>
      <c r="BR62" t="str">
        <f t="shared" si="16"/>
        <v>CORRECT</v>
      </c>
    </row>
    <row r="63" spans="2:96" x14ac:dyDescent="0.25">
      <c r="B63" s="1">
        <v>44498</v>
      </c>
      <c r="C63" s="52" t="s">
        <v>24</v>
      </c>
      <c r="D63" s="54">
        <v>3</v>
      </c>
      <c r="E63" t="s">
        <v>512</v>
      </c>
      <c r="F63" s="3" t="s">
        <v>80</v>
      </c>
      <c r="G63" s="34" t="s">
        <v>510</v>
      </c>
      <c r="H63" t="s">
        <v>17</v>
      </c>
      <c r="J63" s="3" t="s">
        <v>82</v>
      </c>
      <c r="K63" s="3" t="s">
        <v>82</v>
      </c>
      <c r="L63" s="3" t="s">
        <v>82</v>
      </c>
      <c r="M63" s="3" t="s">
        <v>82</v>
      </c>
      <c r="N63" s="3" t="s">
        <v>82</v>
      </c>
      <c r="O63" s="3" t="s">
        <v>82</v>
      </c>
      <c r="P63" s="3"/>
      <c r="Q63" s="3" t="s">
        <v>82</v>
      </c>
      <c r="R63" s="3"/>
      <c r="S63" s="3"/>
      <c r="T63" s="3" t="s">
        <v>82</v>
      </c>
      <c r="U63" s="3" t="s">
        <v>82</v>
      </c>
      <c r="V63" s="3" t="s">
        <v>82</v>
      </c>
      <c r="W63" s="3" t="s">
        <v>82</v>
      </c>
      <c r="X63" s="3" t="s">
        <v>82</v>
      </c>
      <c r="Y63" s="78"/>
      <c r="AA63" t="s">
        <v>17</v>
      </c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 t="s">
        <v>21</v>
      </c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R63" t="str">
        <f t="shared" si="16"/>
        <v>CORRECT</v>
      </c>
    </row>
    <row r="64" spans="2:96" x14ac:dyDescent="0.25">
      <c r="B64" s="1">
        <v>44498</v>
      </c>
      <c r="C64" s="52" t="s">
        <v>24</v>
      </c>
      <c r="D64" s="54">
        <v>3</v>
      </c>
      <c r="E64" t="s">
        <v>513</v>
      </c>
      <c r="F64" s="3" t="s">
        <v>83</v>
      </c>
      <c r="G64" s="34" t="s">
        <v>510</v>
      </c>
      <c r="H64" t="s">
        <v>17</v>
      </c>
      <c r="J64" s="3" t="s">
        <v>82</v>
      </c>
      <c r="K64" s="3" t="s">
        <v>82</v>
      </c>
      <c r="L64" s="3" t="s">
        <v>82</v>
      </c>
      <c r="M64" s="3" t="s">
        <v>82</v>
      </c>
      <c r="N64" s="3" t="s">
        <v>82</v>
      </c>
      <c r="O64" s="3" t="s">
        <v>82</v>
      </c>
      <c r="P64" s="3"/>
      <c r="Q64" s="3" t="s">
        <v>82</v>
      </c>
      <c r="R64" s="3"/>
      <c r="S64" s="3"/>
      <c r="T64" s="3" t="s">
        <v>82</v>
      </c>
      <c r="U64" s="3" t="s">
        <v>82</v>
      </c>
      <c r="V64" s="3" t="s">
        <v>82</v>
      </c>
      <c r="W64" s="3" t="s">
        <v>82</v>
      </c>
      <c r="X64" s="3" t="s">
        <v>82</v>
      </c>
      <c r="Y64" s="78"/>
      <c r="Z64" s="72" t="s">
        <v>515</v>
      </c>
      <c r="AA64" t="s">
        <v>17</v>
      </c>
      <c r="AB64" s="22"/>
      <c r="AC64" s="22"/>
      <c r="AD64" s="22"/>
      <c r="AE64" s="22" t="s">
        <v>84</v>
      </c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R64" t="str">
        <f t="shared" si="16"/>
        <v>CORRECT</v>
      </c>
    </row>
    <row r="65" spans="2:70" x14ac:dyDescent="0.25">
      <c r="B65" s="1">
        <v>44498</v>
      </c>
      <c r="C65" s="52" t="s">
        <v>24</v>
      </c>
      <c r="D65" s="54">
        <v>3</v>
      </c>
      <c r="E65" t="s">
        <v>514</v>
      </c>
      <c r="F65" s="3" t="s">
        <v>80</v>
      </c>
      <c r="G65" s="34" t="s">
        <v>510</v>
      </c>
      <c r="H65" t="s">
        <v>17</v>
      </c>
      <c r="J65" s="3" t="s">
        <v>82</v>
      </c>
      <c r="K65" s="3" t="s">
        <v>82</v>
      </c>
      <c r="L65" s="3" t="s">
        <v>82</v>
      </c>
      <c r="M65" s="3" t="s">
        <v>82</v>
      </c>
      <c r="N65" s="3" t="s">
        <v>82</v>
      </c>
      <c r="O65" s="3" t="s">
        <v>82</v>
      </c>
      <c r="P65" s="3"/>
      <c r="Q65" s="3" t="s">
        <v>82</v>
      </c>
      <c r="R65" s="3"/>
      <c r="S65" s="3"/>
      <c r="T65" s="3" t="s">
        <v>82</v>
      </c>
      <c r="U65" s="3" t="s">
        <v>82</v>
      </c>
      <c r="V65" s="3" t="s">
        <v>82</v>
      </c>
      <c r="W65" s="3" t="s">
        <v>82</v>
      </c>
      <c r="X65" s="3" t="s">
        <v>82</v>
      </c>
      <c r="Y65" s="78"/>
      <c r="AA65" t="s">
        <v>17</v>
      </c>
      <c r="AB65" s="22"/>
      <c r="AC65" s="22" t="s">
        <v>21</v>
      </c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R65" t="str">
        <f t="shared" si="16"/>
        <v>CORRECT</v>
      </c>
    </row>
    <row r="66" spans="2:70" x14ac:dyDescent="0.25">
      <c r="B66" s="1">
        <v>44498</v>
      </c>
      <c r="C66" s="52" t="s">
        <v>24</v>
      </c>
      <c r="D66" s="54">
        <v>3</v>
      </c>
      <c r="E66" t="s">
        <v>91</v>
      </c>
      <c r="F66" s="3" t="s">
        <v>80</v>
      </c>
      <c r="G66" s="34" t="s">
        <v>510</v>
      </c>
      <c r="H66" t="s">
        <v>17</v>
      </c>
      <c r="J66" s="3" t="s">
        <v>82</v>
      </c>
      <c r="K66" s="3" t="s">
        <v>82</v>
      </c>
      <c r="L66" s="3" t="s">
        <v>82</v>
      </c>
      <c r="M66" s="3" t="s">
        <v>82</v>
      </c>
      <c r="N66" s="3" t="s">
        <v>82</v>
      </c>
      <c r="O66" s="3" t="s">
        <v>82</v>
      </c>
      <c r="P66" s="3"/>
      <c r="Q66" s="3" t="s">
        <v>82</v>
      </c>
      <c r="R66" s="3"/>
      <c r="S66" s="3"/>
      <c r="T66" s="3" t="s">
        <v>82</v>
      </c>
      <c r="U66" s="3" t="s">
        <v>82</v>
      </c>
      <c r="V66" s="3" t="s">
        <v>82</v>
      </c>
      <c r="W66" s="3" t="s">
        <v>82</v>
      </c>
      <c r="X66" s="3" t="s">
        <v>82</v>
      </c>
      <c r="Y66" s="78"/>
      <c r="AA66" t="s">
        <v>17</v>
      </c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 t="s">
        <v>21</v>
      </c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R66" t="str">
        <f t="shared" si="16"/>
        <v>CORRECT</v>
      </c>
    </row>
    <row r="67" spans="2:70" x14ac:dyDescent="0.25">
      <c r="B67" s="1">
        <v>44498</v>
      </c>
      <c r="C67" s="52" t="s">
        <v>24</v>
      </c>
      <c r="D67" s="54">
        <v>3</v>
      </c>
      <c r="E67" t="s">
        <v>91</v>
      </c>
      <c r="F67" s="3" t="s">
        <v>80</v>
      </c>
      <c r="G67" s="34" t="s">
        <v>510</v>
      </c>
      <c r="H67" t="s">
        <v>17</v>
      </c>
      <c r="J67" s="3" t="s">
        <v>82</v>
      </c>
      <c r="K67" s="3" t="s">
        <v>82</v>
      </c>
      <c r="L67" s="3" t="s">
        <v>82</v>
      </c>
      <c r="M67" s="3" t="s">
        <v>82</v>
      </c>
      <c r="N67" s="3" t="s">
        <v>82</v>
      </c>
      <c r="O67" s="3" t="s">
        <v>82</v>
      </c>
      <c r="P67" s="3"/>
      <c r="Q67" s="3" t="s">
        <v>82</v>
      </c>
      <c r="R67" s="3"/>
      <c r="S67" s="3"/>
      <c r="T67" s="3" t="s">
        <v>82</v>
      </c>
      <c r="U67" s="3" t="s">
        <v>82</v>
      </c>
      <c r="V67" s="3" t="s">
        <v>82</v>
      </c>
      <c r="W67" s="3" t="s">
        <v>82</v>
      </c>
      <c r="X67" s="3" t="s">
        <v>82</v>
      </c>
      <c r="Y67" s="78"/>
      <c r="AA67" t="s">
        <v>17</v>
      </c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 t="s">
        <v>21</v>
      </c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R67" t="str">
        <f t="shared" si="16"/>
        <v>CORRECT</v>
      </c>
    </row>
    <row r="68" spans="2:70" x14ac:dyDescent="0.25">
      <c r="B68" s="1">
        <v>44498</v>
      </c>
      <c r="C68" s="52" t="s">
        <v>24</v>
      </c>
      <c r="D68" s="54">
        <f>1+18/60</f>
        <v>1.3</v>
      </c>
      <c r="E68" t="s">
        <v>72</v>
      </c>
      <c r="F68" s="3" t="s">
        <v>80</v>
      </c>
      <c r="G68" s="34" t="s">
        <v>517</v>
      </c>
      <c r="H68" t="s">
        <v>17</v>
      </c>
      <c r="J68" s="3" t="s">
        <v>82</v>
      </c>
      <c r="K68" s="3" t="s">
        <v>82</v>
      </c>
      <c r="L68" s="3" t="s">
        <v>82</v>
      </c>
      <c r="M68" s="3" t="s">
        <v>82</v>
      </c>
      <c r="N68" s="3" t="s">
        <v>82</v>
      </c>
      <c r="O68" s="3" t="s">
        <v>82</v>
      </c>
      <c r="P68" s="3"/>
      <c r="Q68" s="3" t="s">
        <v>82</v>
      </c>
      <c r="R68" s="3"/>
      <c r="S68" s="3"/>
      <c r="T68" s="3" t="s">
        <v>82</v>
      </c>
      <c r="U68" s="3" t="s">
        <v>82</v>
      </c>
      <c r="V68" s="3" t="s">
        <v>82</v>
      </c>
      <c r="W68" s="3" t="s">
        <v>82</v>
      </c>
      <c r="X68" s="3" t="s">
        <v>82</v>
      </c>
      <c r="Y68" s="78"/>
      <c r="AA68" t="s">
        <v>17</v>
      </c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 t="s">
        <v>21</v>
      </c>
      <c r="BN68" s="22"/>
      <c r="BO68" s="22"/>
      <c r="BR68" t="str">
        <f t="shared" si="16"/>
        <v>CORRECT</v>
      </c>
    </row>
    <row r="69" spans="2:70" ht="30" x14ac:dyDescent="0.25">
      <c r="B69" s="1">
        <v>44498</v>
      </c>
      <c r="C69" s="52" t="s">
        <v>24</v>
      </c>
      <c r="D69" s="54">
        <v>0.75</v>
      </c>
      <c r="E69" t="s">
        <v>10</v>
      </c>
      <c r="F69" s="3" t="s">
        <v>83</v>
      </c>
      <c r="G69" s="34" t="s">
        <v>518</v>
      </c>
      <c r="H69" t="s">
        <v>17</v>
      </c>
      <c r="J69" s="3" t="s">
        <v>112</v>
      </c>
      <c r="K69" s="3" t="s">
        <v>112</v>
      </c>
      <c r="L69" s="3" t="s">
        <v>112</v>
      </c>
      <c r="M69" s="3" t="s">
        <v>112</v>
      </c>
      <c r="N69" s="3" t="s">
        <v>112</v>
      </c>
      <c r="O69" s="3" t="s">
        <v>82</v>
      </c>
      <c r="P69" s="3"/>
      <c r="Q69" s="3" t="s">
        <v>112</v>
      </c>
      <c r="R69" s="3"/>
      <c r="S69" s="3"/>
      <c r="T69" s="3" t="s">
        <v>112</v>
      </c>
      <c r="U69" s="3" t="s">
        <v>112</v>
      </c>
      <c r="V69" s="3" t="s">
        <v>112</v>
      </c>
      <c r="W69" s="3" t="s">
        <v>112</v>
      </c>
      <c r="X69" s="3" t="s">
        <v>112</v>
      </c>
      <c r="Y69" s="78"/>
      <c r="Z69" s="72" t="s">
        <v>521</v>
      </c>
      <c r="AA69" t="s">
        <v>17</v>
      </c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 t="s">
        <v>84</v>
      </c>
      <c r="BR69" t="str">
        <f t="shared" si="16"/>
        <v>CORRECT</v>
      </c>
    </row>
    <row r="70" spans="2:70" ht="30" x14ac:dyDescent="0.25">
      <c r="B70" s="1">
        <v>44498</v>
      </c>
      <c r="C70" s="52" t="s">
        <v>24</v>
      </c>
      <c r="D70" s="54">
        <v>6</v>
      </c>
      <c r="E70" t="s">
        <v>520</v>
      </c>
      <c r="F70" s="3" t="s">
        <v>80</v>
      </c>
      <c r="G70" s="34" t="s">
        <v>519</v>
      </c>
      <c r="H70" t="s">
        <v>17</v>
      </c>
      <c r="J70" s="3" t="s">
        <v>82</v>
      </c>
      <c r="K70" s="3" t="s">
        <v>82</v>
      </c>
      <c r="L70" s="3" t="s">
        <v>82</v>
      </c>
      <c r="M70" s="3" t="s">
        <v>82</v>
      </c>
      <c r="N70" s="3" t="s">
        <v>82</v>
      </c>
      <c r="O70" s="3" t="s">
        <v>82</v>
      </c>
      <c r="P70" s="3"/>
      <c r="Q70" s="3" t="s">
        <v>82</v>
      </c>
      <c r="R70" s="3"/>
      <c r="S70" s="3"/>
      <c r="T70" s="3" t="s">
        <v>82</v>
      </c>
      <c r="U70" s="3" t="s">
        <v>82</v>
      </c>
      <c r="V70" s="3" t="s">
        <v>82</v>
      </c>
      <c r="W70" s="3" t="s">
        <v>82</v>
      </c>
      <c r="X70" s="3" t="s">
        <v>82</v>
      </c>
      <c r="Y70" s="78" t="s">
        <v>522</v>
      </c>
      <c r="AA70" t="s">
        <v>17</v>
      </c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 t="s">
        <v>21</v>
      </c>
      <c r="BL70" s="22"/>
      <c r="BM70" s="22"/>
      <c r="BN70" s="22"/>
      <c r="BO70" s="22"/>
      <c r="BR70" t="str">
        <f t="shared" si="16"/>
        <v>CORRECT</v>
      </c>
    </row>
    <row r="71" spans="2:70" x14ac:dyDescent="0.25">
      <c r="B71" s="1">
        <v>44500</v>
      </c>
      <c r="C71" s="52" t="s">
        <v>24</v>
      </c>
      <c r="D71" s="54">
        <v>1.2</v>
      </c>
      <c r="E71" t="s">
        <v>91</v>
      </c>
      <c r="F71" s="3" t="s">
        <v>80</v>
      </c>
      <c r="G71" s="34" t="s">
        <v>537</v>
      </c>
      <c r="H71" t="s">
        <v>17</v>
      </c>
      <c r="J71" s="3" t="s">
        <v>82</v>
      </c>
      <c r="K71" s="3" t="s">
        <v>82</v>
      </c>
      <c r="L71" s="3" t="s">
        <v>82</v>
      </c>
      <c r="M71" s="3" t="s">
        <v>82</v>
      </c>
      <c r="N71" s="3" t="s">
        <v>82</v>
      </c>
      <c r="O71" s="3" t="s">
        <v>82</v>
      </c>
      <c r="P71" s="3"/>
      <c r="Q71" s="3" t="s">
        <v>82</v>
      </c>
      <c r="R71" s="3"/>
      <c r="S71" s="3"/>
      <c r="T71" s="3" t="s">
        <v>82</v>
      </c>
      <c r="U71" s="3" t="s">
        <v>82</v>
      </c>
      <c r="V71" s="3" t="s">
        <v>82</v>
      </c>
      <c r="W71" s="3" t="s">
        <v>82</v>
      </c>
      <c r="X71" s="3" t="s">
        <v>82</v>
      </c>
      <c r="Y71" s="78"/>
      <c r="AA71" t="s">
        <v>17</v>
      </c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 t="s">
        <v>21</v>
      </c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R71" t="str">
        <f t="shared" si="16"/>
        <v>CORRECT</v>
      </c>
    </row>
    <row r="72" spans="2:70" x14ac:dyDescent="0.25">
      <c r="B72" s="1">
        <v>44500</v>
      </c>
      <c r="C72" s="52" t="s">
        <v>24</v>
      </c>
      <c r="D72" s="54">
        <v>2</v>
      </c>
      <c r="E72" t="s">
        <v>91</v>
      </c>
      <c r="F72" s="3" t="s">
        <v>80</v>
      </c>
      <c r="G72" s="34" t="s">
        <v>538</v>
      </c>
      <c r="H72" t="s">
        <v>17</v>
      </c>
      <c r="J72" s="3" t="s">
        <v>82</v>
      </c>
      <c r="K72" s="3" t="s">
        <v>82</v>
      </c>
      <c r="L72" s="3" t="s">
        <v>82</v>
      </c>
      <c r="M72" s="3" t="s">
        <v>82</v>
      </c>
      <c r="N72" s="3" t="s">
        <v>82</v>
      </c>
      <c r="O72" s="3" t="s">
        <v>82</v>
      </c>
      <c r="P72" s="3"/>
      <c r="Q72" s="3" t="s">
        <v>82</v>
      </c>
      <c r="R72" s="3"/>
      <c r="S72" s="3"/>
      <c r="T72" s="3" t="s">
        <v>82</v>
      </c>
      <c r="U72" s="3" t="s">
        <v>82</v>
      </c>
      <c r="V72" s="3" t="s">
        <v>82</v>
      </c>
      <c r="W72" s="3" t="s">
        <v>82</v>
      </c>
      <c r="X72" s="3" t="s">
        <v>82</v>
      </c>
      <c r="Y72" s="78"/>
      <c r="AA72" t="s">
        <v>17</v>
      </c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 t="s">
        <v>21</v>
      </c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R72" t="str">
        <f t="shared" si="16"/>
        <v>CORRECT</v>
      </c>
    </row>
    <row r="73" spans="2:70" x14ac:dyDescent="0.25">
      <c r="B73" s="1">
        <v>44500</v>
      </c>
      <c r="C73" s="52" t="s">
        <v>24</v>
      </c>
      <c r="D73" s="54">
        <f>52/60</f>
        <v>0.8666666666666667</v>
      </c>
      <c r="E73" t="s">
        <v>547</v>
      </c>
      <c r="F73" s="3" t="s">
        <v>80</v>
      </c>
      <c r="G73" s="34" t="s">
        <v>539</v>
      </c>
      <c r="H73" t="s">
        <v>17</v>
      </c>
      <c r="J73" s="3" t="s">
        <v>82</v>
      </c>
      <c r="K73" s="3" t="s">
        <v>82</v>
      </c>
      <c r="L73" s="3" t="s">
        <v>82</v>
      </c>
      <c r="M73" s="3" t="s">
        <v>82</v>
      </c>
      <c r="N73" s="3" t="s">
        <v>82</v>
      </c>
      <c r="O73" s="3" t="s">
        <v>82</v>
      </c>
      <c r="P73" s="3"/>
      <c r="Q73" s="3" t="s">
        <v>82</v>
      </c>
      <c r="R73" s="3"/>
      <c r="S73" s="3"/>
      <c r="T73" s="3" t="s">
        <v>82</v>
      </c>
      <c r="U73" s="3" t="s">
        <v>82</v>
      </c>
      <c r="V73" s="3" t="s">
        <v>82</v>
      </c>
      <c r="W73" s="3" t="s">
        <v>82</v>
      </c>
      <c r="X73" s="3" t="s">
        <v>82</v>
      </c>
      <c r="Y73" s="78"/>
      <c r="AA73" t="s">
        <v>17</v>
      </c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 t="s">
        <v>21</v>
      </c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R73" t="str">
        <f t="shared" si="16"/>
        <v>CORRECT</v>
      </c>
    </row>
    <row r="74" spans="2:70" x14ac:dyDescent="0.25">
      <c r="B74" s="1">
        <v>44500</v>
      </c>
      <c r="C74" s="52" t="s">
        <v>24</v>
      </c>
      <c r="D74" s="54">
        <v>2</v>
      </c>
      <c r="E74" t="s">
        <v>91</v>
      </c>
      <c r="F74" s="3" t="s">
        <v>80</v>
      </c>
      <c r="G74" s="34" t="s">
        <v>540</v>
      </c>
      <c r="H74" t="s">
        <v>17</v>
      </c>
      <c r="J74" s="3" t="s">
        <v>82</v>
      </c>
      <c r="K74" s="3" t="s">
        <v>82</v>
      </c>
      <c r="L74" s="3" t="s">
        <v>82</v>
      </c>
      <c r="M74" s="3" t="s">
        <v>82</v>
      </c>
      <c r="N74" s="3" t="s">
        <v>82</v>
      </c>
      <c r="O74" s="3" t="s">
        <v>82</v>
      </c>
      <c r="P74" s="3"/>
      <c r="Q74" s="3" t="s">
        <v>82</v>
      </c>
      <c r="R74" s="3"/>
      <c r="S74" s="3"/>
      <c r="T74" s="3" t="s">
        <v>82</v>
      </c>
      <c r="U74" s="3" t="s">
        <v>82</v>
      </c>
      <c r="V74" s="3" t="s">
        <v>82</v>
      </c>
      <c r="W74" s="3" t="s">
        <v>82</v>
      </c>
      <c r="X74" s="3" t="s">
        <v>82</v>
      </c>
      <c r="Y74" s="78"/>
      <c r="AA74" t="s">
        <v>17</v>
      </c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 t="s">
        <v>21</v>
      </c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R74" t="str">
        <f t="shared" si="16"/>
        <v>CORRECT</v>
      </c>
    </row>
    <row r="75" spans="2:70" x14ac:dyDescent="0.25">
      <c r="B75" s="1">
        <v>44500</v>
      </c>
      <c r="C75" s="52" t="s">
        <v>24</v>
      </c>
      <c r="D75" s="54">
        <v>1</v>
      </c>
      <c r="E75" t="s">
        <v>91</v>
      </c>
      <c r="F75" s="3" t="s">
        <v>80</v>
      </c>
      <c r="G75" s="34" t="s">
        <v>541</v>
      </c>
      <c r="H75" t="s">
        <v>17</v>
      </c>
      <c r="J75" s="3" t="s">
        <v>82</v>
      </c>
      <c r="K75" s="3" t="s">
        <v>82</v>
      </c>
      <c r="L75" s="3" t="s">
        <v>82</v>
      </c>
      <c r="M75" s="3" t="s">
        <v>82</v>
      </c>
      <c r="N75" s="3" t="s">
        <v>82</v>
      </c>
      <c r="O75" s="3" t="s">
        <v>82</v>
      </c>
      <c r="P75" s="3"/>
      <c r="Q75" s="3" t="s">
        <v>82</v>
      </c>
      <c r="R75" s="3"/>
      <c r="S75" s="3"/>
      <c r="T75" s="3" t="s">
        <v>82</v>
      </c>
      <c r="U75" s="3" t="s">
        <v>82</v>
      </c>
      <c r="V75" s="3" t="s">
        <v>82</v>
      </c>
      <c r="W75" s="3" t="s">
        <v>82</v>
      </c>
      <c r="X75" s="3" t="s">
        <v>82</v>
      </c>
      <c r="Y75" s="78"/>
      <c r="AA75" t="s">
        <v>17</v>
      </c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 t="s">
        <v>21</v>
      </c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R75" t="str">
        <f t="shared" si="16"/>
        <v>CORRECT</v>
      </c>
    </row>
    <row r="76" spans="2:70" x14ac:dyDescent="0.25">
      <c r="B76" s="1">
        <v>44500</v>
      </c>
      <c r="C76" s="52" t="s">
        <v>1799</v>
      </c>
      <c r="D76" s="54">
        <f>1/6</f>
        <v>0.16666666666666666</v>
      </c>
      <c r="E76" t="s">
        <v>514</v>
      </c>
      <c r="F76" s="3" t="s">
        <v>80</v>
      </c>
      <c r="G76" s="34" t="s">
        <v>542</v>
      </c>
      <c r="H76" t="s">
        <v>17</v>
      </c>
      <c r="J76" s="3" t="s">
        <v>82</v>
      </c>
      <c r="K76" s="3" t="s">
        <v>82</v>
      </c>
      <c r="L76" s="3" t="s">
        <v>82</v>
      </c>
      <c r="M76" s="3" t="s">
        <v>82</v>
      </c>
      <c r="N76" s="3" t="s">
        <v>82</v>
      </c>
      <c r="O76" s="3" t="s">
        <v>82</v>
      </c>
      <c r="P76" s="3"/>
      <c r="Q76" s="3" t="s">
        <v>82</v>
      </c>
      <c r="R76" s="3"/>
      <c r="S76" s="3"/>
      <c r="T76" s="3" t="s">
        <v>82</v>
      </c>
      <c r="U76" s="3" t="s">
        <v>82</v>
      </c>
      <c r="V76" s="3" t="s">
        <v>82</v>
      </c>
      <c r="W76" s="3" t="s">
        <v>82</v>
      </c>
      <c r="X76" s="3" t="s">
        <v>82</v>
      </c>
      <c r="Y76" s="78"/>
      <c r="AA76" t="s">
        <v>17</v>
      </c>
      <c r="AB76" s="22"/>
      <c r="AC76" s="22" t="s">
        <v>21</v>
      </c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R76" t="str">
        <f t="shared" si="16"/>
        <v>CORRECT</v>
      </c>
    </row>
    <row r="77" spans="2:70" x14ac:dyDescent="0.25">
      <c r="B77" s="1">
        <v>44500</v>
      </c>
      <c r="C77" s="52" t="s">
        <v>1799</v>
      </c>
      <c r="D77" s="54">
        <f>1+7/60</f>
        <v>1.1166666666666667</v>
      </c>
      <c r="E77" t="s">
        <v>514</v>
      </c>
      <c r="F77" s="3" t="s">
        <v>80</v>
      </c>
      <c r="G77" s="34" t="s">
        <v>543</v>
      </c>
      <c r="H77" t="s">
        <v>17</v>
      </c>
      <c r="J77" s="3" t="s">
        <v>82</v>
      </c>
      <c r="K77" s="3" t="s">
        <v>82</v>
      </c>
      <c r="L77" s="3" t="s">
        <v>82</v>
      </c>
      <c r="M77" s="3" t="s">
        <v>82</v>
      </c>
      <c r="N77" s="3" t="s">
        <v>82</v>
      </c>
      <c r="O77" s="3" t="s">
        <v>82</v>
      </c>
      <c r="P77" s="3"/>
      <c r="Q77" s="3" t="s">
        <v>82</v>
      </c>
      <c r="R77" s="3"/>
      <c r="S77" s="3"/>
      <c r="T77" s="3" t="s">
        <v>82</v>
      </c>
      <c r="U77" s="3" t="s">
        <v>82</v>
      </c>
      <c r="V77" s="3" t="s">
        <v>82</v>
      </c>
      <c r="W77" s="3" t="s">
        <v>82</v>
      </c>
      <c r="X77" s="3" t="s">
        <v>82</v>
      </c>
      <c r="Y77" s="78"/>
      <c r="AA77" t="s">
        <v>17</v>
      </c>
      <c r="AB77" s="22"/>
      <c r="AC77" s="22" t="s">
        <v>21</v>
      </c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R77" t="str">
        <f t="shared" si="16"/>
        <v>CORRECT</v>
      </c>
    </row>
    <row r="78" spans="2:70" x14ac:dyDescent="0.25">
      <c r="B78" s="1">
        <v>44500</v>
      </c>
      <c r="C78" s="52" t="s">
        <v>1799</v>
      </c>
      <c r="D78" s="54">
        <f>1.25</f>
        <v>1.25</v>
      </c>
      <c r="E78" t="s">
        <v>1207</v>
      </c>
      <c r="F78" s="3" t="s">
        <v>80</v>
      </c>
      <c r="G78" s="34" t="s">
        <v>544</v>
      </c>
      <c r="H78" t="s">
        <v>17</v>
      </c>
      <c r="J78" s="3" t="s">
        <v>82</v>
      </c>
      <c r="K78" s="3" t="s">
        <v>82</v>
      </c>
      <c r="L78" s="3" t="s">
        <v>82</v>
      </c>
      <c r="M78" s="3" t="s">
        <v>82</v>
      </c>
      <c r="N78" s="3" t="s">
        <v>82</v>
      </c>
      <c r="O78" s="3" t="s">
        <v>82</v>
      </c>
      <c r="P78" s="3"/>
      <c r="Q78" s="3" t="s">
        <v>82</v>
      </c>
      <c r="R78" s="3"/>
      <c r="S78" s="3"/>
      <c r="T78" s="3" t="s">
        <v>82</v>
      </c>
      <c r="U78" s="3" t="s">
        <v>82</v>
      </c>
      <c r="V78" s="3" t="s">
        <v>82</v>
      </c>
      <c r="W78" s="3" t="s">
        <v>82</v>
      </c>
      <c r="X78" s="3" t="s">
        <v>82</v>
      </c>
      <c r="Y78" s="78"/>
      <c r="AA78" t="s">
        <v>17</v>
      </c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 t="s">
        <v>21</v>
      </c>
      <c r="BK78" s="22"/>
      <c r="BL78" s="22"/>
      <c r="BM78" s="22"/>
      <c r="BN78" s="22"/>
      <c r="BO78" s="22"/>
      <c r="BR78" t="str">
        <f t="shared" si="16"/>
        <v>CORRECT</v>
      </c>
    </row>
    <row r="79" spans="2:70" x14ac:dyDescent="0.25">
      <c r="B79" s="1">
        <v>44500</v>
      </c>
      <c r="C79" s="52" t="s">
        <v>1799</v>
      </c>
      <c r="D79" s="54">
        <f>1.25</f>
        <v>1.25</v>
      </c>
      <c r="E79" t="s">
        <v>66</v>
      </c>
      <c r="F79" s="3" t="s">
        <v>80</v>
      </c>
      <c r="G79" s="34" t="s">
        <v>545</v>
      </c>
      <c r="H79" t="s">
        <v>17</v>
      </c>
      <c r="J79" s="3" t="s">
        <v>82</v>
      </c>
      <c r="K79" s="3" t="s">
        <v>82</v>
      </c>
      <c r="L79" s="3" t="s">
        <v>82</v>
      </c>
      <c r="M79" s="3" t="s">
        <v>82</v>
      </c>
      <c r="N79" s="3" t="s">
        <v>82</v>
      </c>
      <c r="O79" s="3" t="s">
        <v>82</v>
      </c>
      <c r="P79" s="3"/>
      <c r="Q79" s="3" t="s">
        <v>82</v>
      </c>
      <c r="R79" s="3"/>
      <c r="S79" s="3"/>
      <c r="T79" s="3" t="s">
        <v>82</v>
      </c>
      <c r="U79" s="3" t="s">
        <v>82</v>
      </c>
      <c r="V79" s="3" t="s">
        <v>82</v>
      </c>
      <c r="W79" s="3" t="s">
        <v>82</v>
      </c>
      <c r="X79" s="3" t="s">
        <v>82</v>
      </c>
      <c r="Y79" s="78"/>
      <c r="AA79" t="s">
        <v>17</v>
      </c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 t="s">
        <v>21</v>
      </c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R79" t="str">
        <f t="shared" si="16"/>
        <v>CORRECT</v>
      </c>
    </row>
    <row r="80" spans="2:70" x14ac:dyDescent="0.25">
      <c r="B80" s="1">
        <v>44500</v>
      </c>
      <c r="C80" s="52" t="s">
        <v>24</v>
      </c>
      <c r="D80" s="54">
        <f>1.25</f>
        <v>1.25</v>
      </c>
      <c r="E80" t="s">
        <v>1207</v>
      </c>
      <c r="F80" s="3" t="s">
        <v>80</v>
      </c>
      <c r="G80" s="34" t="s">
        <v>546</v>
      </c>
      <c r="H80" t="s">
        <v>17</v>
      </c>
      <c r="J80" s="3" t="s">
        <v>82</v>
      </c>
      <c r="K80" s="3" t="s">
        <v>82</v>
      </c>
      <c r="L80" s="3" t="s">
        <v>82</v>
      </c>
      <c r="M80" s="3" t="s">
        <v>82</v>
      </c>
      <c r="N80" s="3" t="s">
        <v>82</v>
      </c>
      <c r="O80" s="3" t="s">
        <v>82</v>
      </c>
      <c r="P80" s="3"/>
      <c r="Q80" s="3" t="s">
        <v>82</v>
      </c>
      <c r="R80" s="3"/>
      <c r="S80" s="3"/>
      <c r="T80" s="3" t="s">
        <v>82</v>
      </c>
      <c r="U80" s="3" t="s">
        <v>82</v>
      </c>
      <c r="V80" s="3" t="s">
        <v>82</v>
      </c>
      <c r="W80" s="3" t="s">
        <v>82</v>
      </c>
      <c r="X80" s="3" t="s">
        <v>82</v>
      </c>
      <c r="Y80" s="78"/>
      <c r="AA80" t="s">
        <v>17</v>
      </c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 t="s">
        <v>21</v>
      </c>
      <c r="BK80" s="22"/>
      <c r="BL80" s="22"/>
      <c r="BM80" s="22"/>
      <c r="BN80" s="22"/>
      <c r="BO80" s="22"/>
      <c r="BR80" t="str">
        <f t="shared" si="16"/>
        <v>CORRECT</v>
      </c>
    </row>
    <row r="81" spans="2:70" x14ac:dyDescent="0.25">
      <c r="B81" s="1">
        <v>44501</v>
      </c>
      <c r="C81" s="52" t="s">
        <v>24</v>
      </c>
      <c r="D81" s="54">
        <v>1.75</v>
      </c>
      <c r="E81" t="s">
        <v>57</v>
      </c>
      <c r="F81" s="3" t="s">
        <v>83</v>
      </c>
      <c r="G81" s="34" t="s">
        <v>570</v>
      </c>
      <c r="H81" t="s">
        <v>17</v>
      </c>
      <c r="J81" s="3" t="s">
        <v>82</v>
      </c>
      <c r="K81" s="3" t="s">
        <v>82</v>
      </c>
      <c r="L81" s="3" t="s">
        <v>82</v>
      </c>
      <c r="M81" s="3" t="s">
        <v>82</v>
      </c>
      <c r="N81" s="3" t="s">
        <v>82</v>
      </c>
      <c r="O81" s="3" t="s">
        <v>82</v>
      </c>
      <c r="P81" s="3"/>
      <c r="Q81" s="3" t="s">
        <v>82</v>
      </c>
      <c r="R81" s="3"/>
      <c r="S81" s="3"/>
      <c r="T81" s="3" t="s">
        <v>82</v>
      </c>
      <c r="U81" s="3" t="s">
        <v>82</v>
      </c>
      <c r="V81" s="3" t="s">
        <v>82</v>
      </c>
      <c r="W81" s="3" t="s">
        <v>82</v>
      </c>
      <c r="X81" s="3" t="s">
        <v>82</v>
      </c>
      <c r="Y81" s="78"/>
      <c r="Z81" s="72" t="s">
        <v>580</v>
      </c>
      <c r="AA81" t="s">
        <v>17</v>
      </c>
      <c r="AB81" s="22"/>
      <c r="AC81" s="22" t="s">
        <v>84</v>
      </c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R81" t="str">
        <f t="shared" si="16"/>
        <v>CORRECT</v>
      </c>
    </row>
    <row r="82" spans="2:70" x14ac:dyDescent="0.25">
      <c r="B82" s="1">
        <v>44501</v>
      </c>
      <c r="C82" s="52" t="s">
        <v>24</v>
      </c>
      <c r="D82" s="54">
        <v>2.25</v>
      </c>
      <c r="E82" t="s">
        <v>3</v>
      </c>
      <c r="F82" s="3" t="s">
        <v>80</v>
      </c>
      <c r="G82" s="34" t="s">
        <v>571</v>
      </c>
      <c r="H82" t="s">
        <v>17</v>
      </c>
      <c r="J82" s="3" t="s">
        <v>82</v>
      </c>
      <c r="K82" s="3" t="s">
        <v>82</v>
      </c>
      <c r="L82" s="3" t="s">
        <v>82</v>
      </c>
      <c r="M82" s="3" t="s">
        <v>82</v>
      </c>
      <c r="N82" s="3" t="s">
        <v>82</v>
      </c>
      <c r="O82" s="3" t="s">
        <v>82</v>
      </c>
      <c r="P82" s="3"/>
      <c r="Q82" s="3" t="s">
        <v>82</v>
      </c>
      <c r="R82" s="3"/>
      <c r="S82" s="3"/>
      <c r="T82" s="3" t="s">
        <v>82</v>
      </c>
      <c r="U82" s="3" t="s">
        <v>82</v>
      </c>
      <c r="V82" s="3" t="s">
        <v>82</v>
      </c>
      <c r="W82" s="3" t="s">
        <v>82</v>
      </c>
      <c r="X82" s="3" t="s">
        <v>82</v>
      </c>
      <c r="Y82" s="78"/>
      <c r="AA82" t="s">
        <v>17</v>
      </c>
      <c r="AB82" s="22" t="s">
        <v>21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R82" t="str">
        <f t="shared" si="16"/>
        <v>CORRECT</v>
      </c>
    </row>
    <row r="83" spans="2:70" x14ac:dyDescent="0.25">
      <c r="B83" s="1">
        <v>44501</v>
      </c>
      <c r="C83" s="52" t="s">
        <v>24</v>
      </c>
      <c r="D83" s="54">
        <v>5</v>
      </c>
      <c r="E83" t="s">
        <v>3</v>
      </c>
      <c r="F83" s="3" t="s">
        <v>83</v>
      </c>
      <c r="G83" s="34" t="s">
        <v>572</v>
      </c>
      <c r="H83" t="s">
        <v>17</v>
      </c>
      <c r="J83" s="3" t="s">
        <v>82</v>
      </c>
      <c r="K83" s="3" t="s">
        <v>82</v>
      </c>
      <c r="L83" s="3" t="s">
        <v>82</v>
      </c>
      <c r="M83" s="3" t="s">
        <v>82</v>
      </c>
      <c r="N83" s="3" t="s">
        <v>82</v>
      </c>
      <c r="O83" s="3" t="s">
        <v>82</v>
      </c>
      <c r="P83" s="3"/>
      <c r="Q83" s="3" t="s">
        <v>82</v>
      </c>
      <c r="R83" s="3"/>
      <c r="S83" s="3"/>
      <c r="T83" s="3" t="s">
        <v>82</v>
      </c>
      <c r="U83" s="3" t="s">
        <v>82</v>
      </c>
      <c r="V83" s="3" t="s">
        <v>82</v>
      </c>
      <c r="W83" s="3" t="s">
        <v>82</v>
      </c>
      <c r="X83" s="3" t="s">
        <v>82</v>
      </c>
      <c r="Y83" s="78"/>
      <c r="Z83" s="72" t="s">
        <v>584</v>
      </c>
      <c r="AA83" t="s">
        <v>17</v>
      </c>
      <c r="AB83" s="22" t="s">
        <v>84</v>
      </c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R83" t="str">
        <f t="shared" si="16"/>
        <v>CORRECT</v>
      </c>
    </row>
    <row r="84" spans="2:70" x14ac:dyDescent="0.25">
      <c r="B84" s="1">
        <v>44501</v>
      </c>
      <c r="C84" s="52" t="s">
        <v>24</v>
      </c>
      <c r="D84" s="54">
        <v>3</v>
      </c>
      <c r="E84" t="s">
        <v>3</v>
      </c>
      <c r="F84" s="3" t="s">
        <v>80</v>
      </c>
      <c r="G84" s="34" t="s">
        <v>573</v>
      </c>
      <c r="H84" t="s">
        <v>17</v>
      </c>
      <c r="J84" s="3" t="s">
        <v>82</v>
      </c>
      <c r="K84" s="3" t="s">
        <v>82</v>
      </c>
      <c r="L84" s="3" t="s">
        <v>82</v>
      </c>
      <c r="M84" s="3" t="s">
        <v>82</v>
      </c>
      <c r="N84" s="3" t="s">
        <v>82</v>
      </c>
      <c r="O84" s="3" t="s">
        <v>82</v>
      </c>
      <c r="P84" s="3"/>
      <c r="Q84" s="3" t="s">
        <v>82</v>
      </c>
      <c r="R84" s="3"/>
      <c r="S84" s="3"/>
      <c r="T84" s="3" t="s">
        <v>82</v>
      </c>
      <c r="U84" s="3" t="s">
        <v>82</v>
      </c>
      <c r="V84" s="3" t="s">
        <v>82</v>
      </c>
      <c r="W84" s="3" t="s">
        <v>82</v>
      </c>
      <c r="X84" s="3" t="s">
        <v>82</v>
      </c>
      <c r="Y84" s="78"/>
      <c r="AA84" t="s">
        <v>17</v>
      </c>
      <c r="AB84" s="22" t="s">
        <v>21</v>
      </c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R84" t="str">
        <f t="shared" si="16"/>
        <v>CORRECT</v>
      </c>
    </row>
    <row r="85" spans="2:70" x14ac:dyDescent="0.25">
      <c r="B85" s="1">
        <v>44501</v>
      </c>
      <c r="C85" s="52" t="s">
        <v>24</v>
      </c>
      <c r="D85" s="54">
        <f>2+11/60</f>
        <v>2.1833333333333331</v>
      </c>
      <c r="E85" t="s">
        <v>3</v>
      </c>
      <c r="F85" s="3" t="s">
        <v>80</v>
      </c>
      <c r="G85" s="34" t="s">
        <v>574</v>
      </c>
      <c r="H85" t="s">
        <v>17</v>
      </c>
      <c r="J85" s="3" t="s">
        <v>82</v>
      </c>
      <c r="K85" s="3" t="s">
        <v>82</v>
      </c>
      <c r="L85" s="3" t="s">
        <v>82</v>
      </c>
      <c r="M85" s="3" t="s">
        <v>82</v>
      </c>
      <c r="N85" s="3" t="s">
        <v>82</v>
      </c>
      <c r="O85" s="3" t="s">
        <v>82</v>
      </c>
      <c r="P85" s="3"/>
      <c r="Q85" s="3" t="s">
        <v>82</v>
      </c>
      <c r="R85" s="3"/>
      <c r="S85" s="3"/>
      <c r="T85" s="3" t="s">
        <v>82</v>
      </c>
      <c r="U85" s="3" t="s">
        <v>82</v>
      </c>
      <c r="V85" s="3" t="s">
        <v>82</v>
      </c>
      <c r="W85" s="3" t="s">
        <v>82</v>
      </c>
      <c r="X85" s="3" t="s">
        <v>82</v>
      </c>
      <c r="Y85" s="78"/>
      <c r="AA85" t="s">
        <v>17</v>
      </c>
      <c r="AB85" s="22" t="s">
        <v>21</v>
      </c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R85" t="str">
        <f t="shared" si="16"/>
        <v>CORRECT</v>
      </c>
    </row>
    <row r="86" spans="2:70" ht="45" x14ac:dyDescent="0.25">
      <c r="B86" s="1">
        <v>44501</v>
      </c>
      <c r="C86" s="52" t="s">
        <v>24</v>
      </c>
      <c r="D86" s="54">
        <v>4.25</v>
      </c>
      <c r="E86" t="s">
        <v>3</v>
      </c>
      <c r="F86" s="3" t="s">
        <v>83</v>
      </c>
      <c r="G86" s="34" t="s">
        <v>575</v>
      </c>
      <c r="H86" t="s">
        <v>17</v>
      </c>
      <c r="J86" s="3" t="s">
        <v>82</v>
      </c>
      <c r="K86" s="3" t="s">
        <v>82</v>
      </c>
      <c r="L86" s="3" t="s">
        <v>82</v>
      </c>
      <c r="M86" s="3" t="s">
        <v>82</v>
      </c>
      <c r="N86" s="3" t="s">
        <v>82</v>
      </c>
      <c r="O86" s="3" t="s">
        <v>82</v>
      </c>
      <c r="P86" s="3"/>
      <c r="Q86" s="3" t="s">
        <v>82</v>
      </c>
      <c r="R86" s="3"/>
      <c r="S86" s="3"/>
      <c r="T86" s="3" t="s">
        <v>82</v>
      </c>
      <c r="U86" s="3" t="s">
        <v>82</v>
      </c>
      <c r="V86" s="3" t="s">
        <v>82</v>
      </c>
      <c r="W86" s="3" t="s">
        <v>82</v>
      </c>
      <c r="X86" s="3" t="s">
        <v>82</v>
      </c>
      <c r="Y86" s="78"/>
      <c r="Z86" s="72" t="s">
        <v>585</v>
      </c>
      <c r="AA86" t="s">
        <v>17</v>
      </c>
      <c r="AB86" s="22" t="s">
        <v>84</v>
      </c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R86" t="str">
        <f t="shared" si="16"/>
        <v>CORRECT</v>
      </c>
    </row>
    <row r="87" spans="2:70" ht="30" x14ac:dyDescent="0.25">
      <c r="B87" s="1">
        <v>44501</v>
      </c>
      <c r="C87" s="52" t="s">
        <v>24</v>
      </c>
      <c r="D87" s="54">
        <v>3</v>
      </c>
      <c r="E87" t="s">
        <v>3</v>
      </c>
      <c r="F87" s="3" t="s">
        <v>83</v>
      </c>
      <c r="G87" s="34" t="s">
        <v>587</v>
      </c>
      <c r="H87" t="s">
        <v>17</v>
      </c>
      <c r="J87" s="3" t="s">
        <v>82</v>
      </c>
      <c r="K87" s="3" t="s">
        <v>82</v>
      </c>
      <c r="L87" s="3" t="s">
        <v>82</v>
      </c>
      <c r="M87" s="3" t="s">
        <v>82</v>
      </c>
      <c r="N87" s="3" t="s">
        <v>82</v>
      </c>
      <c r="O87" s="3" t="s">
        <v>82</v>
      </c>
      <c r="P87" s="3"/>
      <c r="Q87" s="3" t="s">
        <v>82</v>
      </c>
      <c r="R87" s="3"/>
      <c r="S87" s="3"/>
      <c r="T87" s="3" t="s">
        <v>82</v>
      </c>
      <c r="U87" s="3" t="s">
        <v>82</v>
      </c>
      <c r="V87" s="3" t="s">
        <v>82</v>
      </c>
      <c r="W87" s="3" t="s">
        <v>82</v>
      </c>
      <c r="X87" s="3" t="s">
        <v>82</v>
      </c>
      <c r="Y87" s="78"/>
      <c r="Z87" s="72" t="s">
        <v>586</v>
      </c>
      <c r="AA87" t="s">
        <v>17</v>
      </c>
      <c r="AB87" s="22" t="s">
        <v>84</v>
      </c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R87" t="str">
        <f t="shared" si="16"/>
        <v>CORRECT</v>
      </c>
    </row>
    <row r="88" spans="2:70" x14ac:dyDescent="0.25">
      <c r="B88" s="1">
        <v>44501</v>
      </c>
      <c r="C88" s="52" t="s">
        <v>24</v>
      </c>
      <c r="D88" s="54">
        <f>1+57/60</f>
        <v>1.95</v>
      </c>
      <c r="E88" t="s">
        <v>3</v>
      </c>
      <c r="F88" s="3" t="s">
        <v>80</v>
      </c>
      <c r="G88" s="34" t="s">
        <v>577</v>
      </c>
      <c r="H88" t="s">
        <v>17</v>
      </c>
      <c r="J88" s="3" t="s">
        <v>82</v>
      </c>
      <c r="K88" s="3" t="s">
        <v>82</v>
      </c>
      <c r="L88" s="3" t="s">
        <v>82</v>
      </c>
      <c r="M88" s="3" t="s">
        <v>82</v>
      </c>
      <c r="N88" s="3" t="s">
        <v>82</v>
      </c>
      <c r="O88" s="3" t="s">
        <v>82</v>
      </c>
      <c r="P88" s="3"/>
      <c r="Q88" s="3" t="s">
        <v>82</v>
      </c>
      <c r="R88" s="3"/>
      <c r="S88" s="3"/>
      <c r="T88" s="3" t="s">
        <v>82</v>
      </c>
      <c r="U88" s="3" t="s">
        <v>82</v>
      </c>
      <c r="V88" s="3" t="s">
        <v>82</v>
      </c>
      <c r="W88" s="3" t="s">
        <v>82</v>
      </c>
      <c r="X88" s="3" t="s">
        <v>82</v>
      </c>
      <c r="Y88" s="78"/>
      <c r="AA88" t="s">
        <v>17</v>
      </c>
      <c r="AB88" s="22" t="s">
        <v>21</v>
      </c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R88" t="str">
        <f t="shared" si="16"/>
        <v>CORRECT</v>
      </c>
    </row>
    <row r="89" spans="2:70" x14ac:dyDescent="0.25">
      <c r="B89" s="1">
        <v>44501</v>
      </c>
      <c r="C89" s="52" t="s">
        <v>24</v>
      </c>
      <c r="D89" s="54">
        <v>2.5</v>
      </c>
      <c r="E89" t="s">
        <v>91</v>
      </c>
      <c r="F89" s="3" t="s">
        <v>80</v>
      </c>
      <c r="G89" s="34" t="s">
        <v>579</v>
      </c>
      <c r="H89" t="s">
        <v>17</v>
      </c>
      <c r="J89" s="3" t="s">
        <v>82</v>
      </c>
      <c r="K89" s="3" t="s">
        <v>82</v>
      </c>
      <c r="L89" s="3" t="s">
        <v>82</v>
      </c>
      <c r="M89" s="3" t="s">
        <v>82</v>
      </c>
      <c r="N89" s="3" t="s">
        <v>82</v>
      </c>
      <c r="O89" s="3" t="s">
        <v>82</v>
      </c>
      <c r="P89" s="3"/>
      <c r="Q89" s="3" t="s">
        <v>82</v>
      </c>
      <c r="R89" s="3"/>
      <c r="S89" s="3"/>
      <c r="T89" s="3" t="s">
        <v>82</v>
      </c>
      <c r="U89" s="3" t="s">
        <v>82</v>
      </c>
      <c r="V89" s="3" t="s">
        <v>82</v>
      </c>
      <c r="W89" s="3" t="s">
        <v>82</v>
      </c>
      <c r="X89" s="3" t="s">
        <v>82</v>
      </c>
      <c r="Y89" s="78"/>
      <c r="AA89" t="s">
        <v>17</v>
      </c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 t="s">
        <v>21</v>
      </c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R89" t="str">
        <f t="shared" si="16"/>
        <v>CORRECT</v>
      </c>
    </row>
    <row r="90" spans="2:70" x14ac:dyDescent="0.25">
      <c r="B90" s="1">
        <v>44501</v>
      </c>
      <c r="C90" s="52" t="s">
        <v>24</v>
      </c>
      <c r="D90" s="56">
        <v>1.5</v>
      </c>
      <c r="E90" t="s">
        <v>66</v>
      </c>
      <c r="F90" s="3" t="s">
        <v>80</v>
      </c>
      <c r="G90" s="34" t="s">
        <v>576</v>
      </c>
      <c r="H90" t="s">
        <v>17</v>
      </c>
      <c r="J90" s="3" t="s">
        <v>82</v>
      </c>
      <c r="K90" s="3" t="s">
        <v>82</v>
      </c>
      <c r="L90" s="3" t="s">
        <v>82</v>
      </c>
      <c r="M90" s="3" t="s">
        <v>82</v>
      </c>
      <c r="N90" s="3" t="s">
        <v>82</v>
      </c>
      <c r="O90" s="3" t="s">
        <v>82</v>
      </c>
      <c r="P90" s="3"/>
      <c r="Q90" s="3" t="s">
        <v>82</v>
      </c>
      <c r="R90" s="3"/>
      <c r="S90" s="3"/>
      <c r="T90" s="3" t="s">
        <v>82</v>
      </c>
      <c r="U90" s="3" t="s">
        <v>82</v>
      </c>
      <c r="V90" s="3" t="s">
        <v>82</v>
      </c>
      <c r="W90" s="3" t="s">
        <v>82</v>
      </c>
      <c r="X90" s="3" t="s">
        <v>82</v>
      </c>
      <c r="Y90" s="78"/>
      <c r="AA90" t="s">
        <v>17</v>
      </c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 t="s">
        <v>21</v>
      </c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R90" t="str">
        <f t="shared" si="16"/>
        <v>CORRECT</v>
      </c>
    </row>
    <row r="91" spans="2:70" x14ac:dyDescent="0.25">
      <c r="B91" s="1">
        <v>44501</v>
      </c>
      <c r="C91" s="52" t="s">
        <v>24</v>
      </c>
      <c r="D91" s="54">
        <v>2.5</v>
      </c>
      <c r="E91" t="s">
        <v>57</v>
      </c>
      <c r="F91" s="3" t="s">
        <v>80</v>
      </c>
      <c r="G91" s="34" t="s">
        <v>578</v>
      </c>
      <c r="H91" t="s">
        <v>17</v>
      </c>
      <c r="J91" s="3" t="s">
        <v>82</v>
      </c>
      <c r="K91" s="3" t="s">
        <v>82</v>
      </c>
      <c r="L91" s="3" t="s">
        <v>82</v>
      </c>
      <c r="M91" s="3" t="s">
        <v>82</v>
      </c>
      <c r="N91" s="3" t="s">
        <v>82</v>
      </c>
      <c r="O91" s="3" t="s">
        <v>82</v>
      </c>
      <c r="P91" s="3"/>
      <c r="Q91" s="3" t="s">
        <v>82</v>
      </c>
      <c r="R91" s="3"/>
      <c r="S91" s="3"/>
      <c r="T91" s="3" t="s">
        <v>82</v>
      </c>
      <c r="U91" s="3" t="s">
        <v>82</v>
      </c>
      <c r="V91" s="3" t="s">
        <v>82</v>
      </c>
      <c r="W91" s="3" t="s">
        <v>82</v>
      </c>
      <c r="X91" s="3" t="s">
        <v>82</v>
      </c>
      <c r="Y91" s="78"/>
      <c r="AA91" t="s">
        <v>17</v>
      </c>
      <c r="AB91" s="22"/>
      <c r="AC91" s="22" t="s">
        <v>21</v>
      </c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R91" t="str">
        <f t="shared" ref="BR91:BR154" si="18">IF(COUNTA(AB91:BO91)=1,"CORRECT","EMPTY")</f>
        <v>CORRECT</v>
      </c>
    </row>
    <row r="92" spans="2:70" x14ac:dyDescent="0.25">
      <c r="B92" s="1">
        <v>44502</v>
      </c>
      <c r="C92" s="52" t="s">
        <v>24</v>
      </c>
      <c r="D92" s="54">
        <v>4</v>
      </c>
      <c r="E92" t="s">
        <v>623</v>
      </c>
      <c r="F92" s="3" t="s">
        <v>80</v>
      </c>
      <c r="G92" s="34" t="s">
        <v>618</v>
      </c>
      <c r="H92" t="s">
        <v>17</v>
      </c>
      <c r="J92" s="3" t="s">
        <v>82</v>
      </c>
      <c r="K92" s="3" t="s">
        <v>82</v>
      </c>
      <c r="L92" s="3" t="s">
        <v>82</v>
      </c>
      <c r="M92" s="3" t="s">
        <v>82</v>
      </c>
      <c r="N92" s="3" t="s">
        <v>82</v>
      </c>
      <c r="O92" s="3" t="s">
        <v>82</v>
      </c>
      <c r="P92" s="3"/>
      <c r="Q92" s="3" t="s">
        <v>82</v>
      </c>
      <c r="R92" s="3"/>
      <c r="S92" s="3"/>
      <c r="T92" s="3" t="s">
        <v>82</v>
      </c>
      <c r="U92" s="3" t="s">
        <v>82</v>
      </c>
      <c r="V92" s="3" t="s">
        <v>82</v>
      </c>
      <c r="W92" s="3" t="s">
        <v>82</v>
      </c>
      <c r="X92" s="3" t="s">
        <v>82</v>
      </c>
      <c r="Y92" s="78"/>
      <c r="AA92" t="s">
        <v>17</v>
      </c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 t="s">
        <v>21</v>
      </c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R92" t="str">
        <f t="shared" si="18"/>
        <v>CORRECT</v>
      </c>
    </row>
    <row r="93" spans="2:70" x14ac:dyDescent="0.25">
      <c r="B93" s="1">
        <v>44502</v>
      </c>
      <c r="C93" s="52" t="s">
        <v>24</v>
      </c>
      <c r="D93" s="54">
        <v>1.75</v>
      </c>
      <c r="E93" t="s">
        <v>623</v>
      </c>
      <c r="F93" s="3" t="s">
        <v>80</v>
      </c>
      <c r="G93" s="34" t="s">
        <v>619</v>
      </c>
      <c r="H93" t="s">
        <v>17</v>
      </c>
      <c r="J93" s="3" t="s">
        <v>82</v>
      </c>
      <c r="K93" s="3" t="s">
        <v>82</v>
      </c>
      <c r="L93" s="3" t="s">
        <v>82</v>
      </c>
      <c r="M93" s="3" t="s">
        <v>82</v>
      </c>
      <c r="N93" s="3" t="s">
        <v>82</v>
      </c>
      <c r="O93" s="3" t="s">
        <v>82</v>
      </c>
      <c r="P93" s="3"/>
      <c r="Q93" s="3" t="s">
        <v>82</v>
      </c>
      <c r="R93" s="3"/>
      <c r="S93" s="3"/>
      <c r="T93" s="3" t="s">
        <v>82</v>
      </c>
      <c r="U93" s="3" t="s">
        <v>82</v>
      </c>
      <c r="V93" s="3" t="s">
        <v>82</v>
      </c>
      <c r="W93" s="3" t="s">
        <v>82</v>
      </c>
      <c r="X93" s="3" t="s">
        <v>82</v>
      </c>
      <c r="Y93" s="78"/>
      <c r="AA93" t="s">
        <v>17</v>
      </c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 t="s">
        <v>21</v>
      </c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R93" t="str">
        <f t="shared" si="18"/>
        <v>CORRECT</v>
      </c>
    </row>
    <row r="94" spans="2:70" x14ac:dyDescent="0.25">
      <c r="B94" s="1">
        <v>44502</v>
      </c>
      <c r="C94" s="52" t="s">
        <v>24</v>
      </c>
      <c r="D94" s="54">
        <v>2</v>
      </c>
      <c r="E94" t="s">
        <v>623</v>
      </c>
      <c r="F94" s="3" t="s">
        <v>80</v>
      </c>
      <c r="G94" s="34" t="s">
        <v>620</v>
      </c>
      <c r="H94" t="s">
        <v>17</v>
      </c>
      <c r="J94" s="3" t="s">
        <v>82</v>
      </c>
      <c r="K94" s="3" t="s">
        <v>82</v>
      </c>
      <c r="L94" s="3" t="s">
        <v>82</v>
      </c>
      <c r="M94" s="3" t="s">
        <v>82</v>
      </c>
      <c r="N94" s="3" t="s">
        <v>82</v>
      </c>
      <c r="O94" s="3" t="s">
        <v>82</v>
      </c>
      <c r="P94" s="3"/>
      <c r="Q94" s="3" t="s">
        <v>82</v>
      </c>
      <c r="R94" s="3"/>
      <c r="S94" s="3"/>
      <c r="T94" s="3" t="s">
        <v>82</v>
      </c>
      <c r="U94" s="3" t="s">
        <v>82</v>
      </c>
      <c r="V94" s="3" t="s">
        <v>82</v>
      </c>
      <c r="W94" s="3" t="s">
        <v>82</v>
      </c>
      <c r="X94" s="3" t="s">
        <v>82</v>
      </c>
      <c r="Y94" s="78"/>
      <c r="AA94" t="s">
        <v>17</v>
      </c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 t="s">
        <v>21</v>
      </c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R94" t="str">
        <f t="shared" si="18"/>
        <v>CORRECT</v>
      </c>
    </row>
    <row r="95" spans="2:70" x14ac:dyDescent="0.25">
      <c r="B95" s="1">
        <v>44502</v>
      </c>
      <c r="C95" s="52" t="s">
        <v>24</v>
      </c>
      <c r="D95" s="54">
        <v>1.75</v>
      </c>
      <c r="E95" t="s">
        <v>623</v>
      </c>
      <c r="F95" s="3" t="s">
        <v>80</v>
      </c>
      <c r="G95" s="34" t="s">
        <v>621</v>
      </c>
      <c r="H95" t="s">
        <v>17</v>
      </c>
      <c r="J95" s="3" t="s">
        <v>82</v>
      </c>
      <c r="K95" s="3" t="s">
        <v>82</v>
      </c>
      <c r="L95" s="3" t="s">
        <v>82</v>
      </c>
      <c r="M95" s="3" t="s">
        <v>82</v>
      </c>
      <c r="N95" s="3" t="s">
        <v>82</v>
      </c>
      <c r="O95" s="3" t="s">
        <v>82</v>
      </c>
      <c r="P95" s="3"/>
      <c r="Q95" s="3" t="s">
        <v>82</v>
      </c>
      <c r="R95" s="3"/>
      <c r="S95" s="3"/>
      <c r="T95" s="3" t="s">
        <v>82</v>
      </c>
      <c r="U95" s="3" t="s">
        <v>82</v>
      </c>
      <c r="V95" s="3" t="s">
        <v>82</v>
      </c>
      <c r="W95" s="3" t="s">
        <v>82</v>
      </c>
      <c r="X95" s="3" t="s">
        <v>82</v>
      </c>
      <c r="Y95" s="78"/>
      <c r="AA95" t="s">
        <v>17</v>
      </c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 t="s">
        <v>21</v>
      </c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R95" t="str">
        <f t="shared" si="18"/>
        <v>CORRECT</v>
      </c>
    </row>
    <row r="96" spans="2:70" x14ac:dyDescent="0.25">
      <c r="B96" s="1">
        <v>44502</v>
      </c>
      <c r="C96" s="52" t="s">
        <v>24</v>
      </c>
      <c r="D96" s="54">
        <v>1.5</v>
      </c>
      <c r="E96" t="s">
        <v>623</v>
      </c>
      <c r="F96" s="3" t="s">
        <v>80</v>
      </c>
      <c r="G96" s="34" t="s">
        <v>622</v>
      </c>
      <c r="H96" t="s">
        <v>17</v>
      </c>
      <c r="J96" s="3" t="s">
        <v>82</v>
      </c>
      <c r="K96" s="3" t="s">
        <v>82</v>
      </c>
      <c r="L96" s="3" t="s">
        <v>82</v>
      </c>
      <c r="M96" s="3" t="s">
        <v>82</v>
      </c>
      <c r="N96" s="3" t="s">
        <v>82</v>
      </c>
      <c r="O96" s="3" t="s">
        <v>82</v>
      </c>
      <c r="P96" s="3"/>
      <c r="Q96" s="3" t="s">
        <v>82</v>
      </c>
      <c r="R96" s="3"/>
      <c r="S96" s="3"/>
      <c r="T96" s="3" t="s">
        <v>82</v>
      </c>
      <c r="U96" s="3" t="s">
        <v>82</v>
      </c>
      <c r="V96" s="3" t="s">
        <v>82</v>
      </c>
      <c r="W96" s="3" t="s">
        <v>82</v>
      </c>
      <c r="X96" s="3" t="s">
        <v>82</v>
      </c>
      <c r="Y96" s="78"/>
      <c r="AA96" t="s">
        <v>17</v>
      </c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 t="s">
        <v>21</v>
      </c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R96" t="str">
        <f t="shared" si="18"/>
        <v>CORRECT</v>
      </c>
    </row>
    <row r="97" spans="2:70" x14ac:dyDescent="0.25">
      <c r="B97" s="1">
        <v>44502</v>
      </c>
      <c r="C97" s="52" t="s">
        <v>24</v>
      </c>
      <c r="D97" s="54">
        <v>1</v>
      </c>
      <c r="E97" t="s">
        <v>623</v>
      </c>
      <c r="F97" s="3" t="s">
        <v>80</v>
      </c>
      <c r="G97" s="34" t="s">
        <v>624</v>
      </c>
      <c r="H97" t="s">
        <v>17</v>
      </c>
      <c r="J97" s="3" t="s">
        <v>82</v>
      </c>
      <c r="K97" s="3" t="s">
        <v>82</v>
      </c>
      <c r="L97" s="3" t="s">
        <v>82</v>
      </c>
      <c r="M97" s="3" t="s">
        <v>82</v>
      </c>
      <c r="N97" s="3" t="s">
        <v>82</v>
      </c>
      <c r="O97" s="3" t="s">
        <v>82</v>
      </c>
      <c r="P97" s="3"/>
      <c r="Q97" s="3" t="s">
        <v>82</v>
      </c>
      <c r="R97" s="3"/>
      <c r="S97" s="3"/>
      <c r="T97" s="3" t="s">
        <v>82</v>
      </c>
      <c r="U97" s="3" t="s">
        <v>82</v>
      </c>
      <c r="V97" s="3" t="s">
        <v>82</v>
      </c>
      <c r="W97" s="3" t="s">
        <v>82</v>
      </c>
      <c r="X97" s="3" t="s">
        <v>82</v>
      </c>
      <c r="Y97" s="78"/>
      <c r="AA97" t="s">
        <v>17</v>
      </c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 t="s">
        <v>21</v>
      </c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R97" t="str">
        <f t="shared" si="18"/>
        <v>CORRECT</v>
      </c>
    </row>
    <row r="98" spans="2:70" ht="120" x14ac:dyDescent="0.25">
      <c r="B98" s="1">
        <v>44504</v>
      </c>
      <c r="C98" s="52" t="s">
        <v>24</v>
      </c>
      <c r="D98" s="54">
        <f>2+51/60</f>
        <v>2.85</v>
      </c>
      <c r="E98" t="s">
        <v>652</v>
      </c>
      <c r="F98" s="3" t="s">
        <v>80</v>
      </c>
      <c r="G98" s="34" t="s">
        <v>644</v>
      </c>
      <c r="H98" t="s">
        <v>17</v>
      </c>
      <c r="J98" s="3" t="s">
        <v>82</v>
      </c>
      <c r="K98" s="3" t="s">
        <v>82</v>
      </c>
      <c r="L98" s="3" t="s">
        <v>82</v>
      </c>
      <c r="M98" s="3" t="s">
        <v>82</v>
      </c>
      <c r="N98" s="3" t="s">
        <v>82</v>
      </c>
      <c r="O98" s="3" t="s">
        <v>82</v>
      </c>
      <c r="P98" s="3"/>
      <c r="Q98" s="3" t="s">
        <v>82</v>
      </c>
      <c r="R98" s="3"/>
      <c r="S98" s="3"/>
      <c r="T98" s="3" t="s">
        <v>82</v>
      </c>
      <c r="U98" s="3" t="s">
        <v>82</v>
      </c>
      <c r="V98" s="3" t="s">
        <v>82</v>
      </c>
      <c r="W98" s="3" t="s">
        <v>82</v>
      </c>
      <c r="X98" s="3" t="s">
        <v>82</v>
      </c>
      <c r="Y98" s="78" t="s">
        <v>653</v>
      </c>
      <c r="AA98" t="s">
        <v>17</v>
      </c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 t="s">
        <v>21</v>
      </c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R98" t="str">
        <f t="shared" si="18"/>
        <v>CORRECT</v>
      </c>
    </row>
    <row r="99" spans="2:70" ht="120" x14ac:dyDescent="0.25">
      <c r="B99" s="1">
        <v>44504</v>
      </c>
      <c r="C99" s="52" t="s">
        <v>24</v>
      </c>
      <c r="D99" s="54">
        <v>2</v>
      </c>
      <c r="E99" t="s">
        <v>652</v>
      </c>
      <c r="F99" s="3" t="s">
        <v>80</v>
      </c>
      <c r="G99" s="34" t="s">
        <v>645</v>
      </c>
      <c r="H99" t="s">
        <v>17</v>
      </c>
      <c r="J99" s="3" t="s">
        <v>82</v>
      </c>
      <c r="K99" s="3" t="s">
        <v>82</v>
      </c>
      <c r="L99" s="3" t="s">
        <v>82</v>
      </c>
      <c r="M99" s="3" t="s">
        <v>82</v>
      </c>
      <c r="N99" s="3" t="s">
        <v>82</v>
      </c>
      <c r="O99" s="3" t="s">
        <v>82</v>
      </c>
      <c r="P99" s="3"/>
      <c r="Q99" s="3" t="s">
        <v>82</v>
      </c>
      <c r="R99" s="3"/>
      <c r="S99" s="3"/>
      <c r="T99" s="3" t="s">
        <v>82</v>
      </c>
      <c r="U99" s="3" t="s">
        <v>82</v>
      </c>
      <c r="V99" s="3" t="s">
        <v>82</v>
      </c>
      <c r="W99" s="3" t="s">
        <v>82</v>
      </c>
      <c r="X99" s="3" t="s">
        <v>82</v>
      </c>
      <c r="Y99" s="78" t="s">
        <v>653</v>
      </c>
      <c r="AA99" t="s">
        <v>17</v>
      </c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 t="s">
        <v>21</v>
      </c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R99" t="str">
        <f t="shared" si="18"/>
        <v>CORRECT</v>
      </c>
    </row>
    <row r="100" spans="2:70" ht="45" x14ac:dyDescent="0.25">
      <c r="B100" s="1">
        <v>44504</v>
      </c>
      <c r="C100" s="52" t="s">
        <v>24</v>
      </c>
      <c r="D100" s="54">
        <v>3</v>
      </c>
      <c r="E100" t="s">
        <v>658</v>
      </c>
      <c r="F100" s="3" t="s">
        <v>83</v>
      </c>
      <c r="G100" s="34" t="s">
        <v>646</v>
      </c>
      <c r="H100" t="s">
        <v>17</v>
      </c>
      <c r="J100" s="3" t="s">
        <v>82</v>
      </c>
      <c r="K100" s="3" t="s">
        <v>82</v>
      </c>
      <c r="L100" s="3" t="s">
        <v>82</v>
      </c>
      <c r="M100" s="3" t="s">
        <v>82</v>
      </c>
      <c r="N100" s="3" t="s">
        <v>82</v>
      </c>
      <c r="O100" s="3" t="s">
        <v>82</v>
      </c>
      <c r="P100" s="3"/>
      <c r="Q100" s="3" t="s">
        <v>82</v>
      </c>
      <c r="R100" s="3" t="s">
        <v>112</v>
      </c>
      <c r="S100" s="3" t="s">
        <v>112</v>
      </c>
      <c r="T100" s="3" t="s">
        <v>82</v>
      </c>
      <c r="U100" s="3" t="s">
        <v>82</v>
      </c>
      <c r="V100" s="3" t="s">
        <v>82</v>
      </c>
      <c r="W100" s="3" t="s">
        <v>82</v>
      </c>
      <c r="X100" s="3" t="s">
        <v>82</v>
      </c>
      <c r="Y100" s="78"/>
      <c r="Z100" s="72" t="s">
        <v>654</v>
      </c>
      <c r="AA100" t="s">
        <v>17</v>
      </c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 t="s">
        <v>84</v>
      </c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R100" t="str">
        <f t="shared" si="18"/>
        <v>CORRECT</v>
      </c>
    </row>
    <row r="101" spans="2:70" x14ac:dyDescent="0.25">
      <c r="B101" s="1">
        <v>44504</v>
      </c>
      <c r="C101" s="52" t="s">
        <v>24</v>
      </c>
      <c r="D101" s="54">
        <v>1.75</v>
      </c>
      <c r="E101" t="s">
        <v>652</v>
      </c>
      <c r="F101" s="3" t="s">
        <v>80</v>
      </c>
      <c r="G101" s="34" t="s">
        <v>647</v>
      </c>
      <c r="H101" t="s">
        <v>17</v>
      </c>
      <c r="J101" s="3" t="s">
        <v>82</v>
      </c>
      <c r="K101" s="3" t="s">
        <v>82</v>
      </c>
      <c r="L101" s="3" t="s">
        <v>82</v>
      </c>
      <c r="M101" s="3" t="s">
        <v>82</v>
      </c>
      <c r="N101" s="3" t="s">
        <v>82</v>
      </c>
      <c r="O101" s="3" t="s">
        <v>82</v>
      </c>
      <c r="P101" s="3"/>
      <c r="Q101" s="3" t="s">
        <v>82</v>
      </c>
      <c r="R101" s="3"/>
      <c r="S101" s="3"/>
      <c r="T101" s="3" t="s">
        <v>82</v>
      </c>
      <c r="U101" s="3" t="s">
        <v>82</v>
      </c>
      <c r="V101" s="3" t="s">
        <v>82</v>
      </c>
      <c r="W101" s="3" t="s">
        <v>82</v>
      </c>
      <c r="X101" s="3" t="s">
        <v>82</v>
      </c>
      <c r="Y101" s="78"/>
      <c r="AA101" t="s">
        <v>17</v>
      </c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 t="s">
        <v>21</v>
      </c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R101" t="str">
        <f t="shared" si="18"/>
        <v>CORRECT</v>
      </c>
    </row>
    <row r="102" spans="2:70" ht="30" x14ac:dyDescent="0.25">
      <c r="B102" s="1">
        <v>44504</v>
      </c>
      <c r="C102" s="52" t="s">
        <v>24</v>
      </c>
      <c r="D102" s="54">
        <v>2</v>
      </c>
      <c r="E102" t="s">
        <v>658</v>
      </c>
      <c r="F102" s="3" t="s">
        <v>83</v>
      </c>
      <c r="G102" s="34" t="s">
        <v>648</v>
      </c>
      <c r="H102" t="s">
        <v>17</v>
      </c>
      <c r="J102" s="3" t="s">
        <v>82</v>
      </c>
      <c r="K102" s="3" t="s">
        <v>82</v>
      </c>
      <c r="L102" s="3" t="s">
        <v>82</v>
      </c>
      <c r="M102" s="3" t="s">
        <v>82</v>
      </c>
      <c r="N102" s="3" t="s">
        <v>112</v>
      </c>
      <c r="O102" s="3" t="s">
        <v>112</v>
      </c>
      <c r="P102" s="3"/>
      <c r="Q102" s="3" t="s">
        <v>112</v>
      </c>
      <c r="R102" s="3" t="s">
        <v>112</v>
      </c>
      <c r="S102" s="3" t="s">
        <v>112</v>
      </c>
      <c r="T102" s="3" t="s">
        <v>112</v>
      </c>
      <c r="U102" s="3" t="s">
        <v>112</v>
      </c>
      <c r="V102" s="3" t="s">
        <v>112</v>
      </c>
      <c r="W102" s="3" t="s">
        <v>112</v>
      </c>
      <c r="X102" s="3" t="s">
        <v>112</v>
      </c>
      <c r="Y102" s="78"/>
      <c r="Z102" s="72" t="s">
        <v>659</v>
      </c>
      <c r="AA102" t="s">
        <v>17</v>
      </c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 t="s">
        <v>84</v>
      </c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R102" t="str">
        <f t="shared" si="18"/>
        <v>CORRECT</v>
      </c>
    </row>
    <row r="103" spans="2:70" x14ac:dyDescent="0.25">
      <c r="B103" s="1">
        <v>44504</v>
      </c>
      <c r="C103" s="52" t="s">
        <v>24</v>
      </c>
      <c r="D103" s="54">
        <f>23/60</f>
        <v>0.38333333333333336</v>
      </c>
      <c r="E103" t="s">
        <v>652</v>
      </c>
      <c r="F103" s="3" t="s">
        <v>80</v>
      </c>
      <c r="G103" s="34" t="s">
        <v>649</v>
      </c>
      <c r="H103" t="s">
        <v>17</v>
      </c>
      <c r="J103" s="3" t="s">
        <v>82</v>
      </c>
      <c r="K103" s="3" t="s">
        <v>82</v>
      </c>
      <c r="L103" s="3" t="s">
        <v>82</v>
      </c>
      <c r="M103" s="3" t="s">
        <v>112</v>
      </c>
      <c r="N103" s="3" t="s">
        <v>82</v>
      </c>
      <c r="O103" s="3" t="s">
        <v>82</v>
      </c>
      <c r="P103" s="3"/>
      <c r="Q103" s="3" t="s">
        <v>82</v>
      </c>
      <c r="R103" s="3" t="s">
        <v>112</v>
      </c>
      <c r="S103" s="3" t="s">
        <v>112</v>
      </c>
      <c r="T103" s="3" t="s">
        <v>82</v>
      </c>
      <c r="U103" s="3" t="s">
        <v>82</v>
      </c>
      <c r="V103" s="3" t="s">
        <v>82</v>
      </c>
      <c r="W103" s="3" t="s">
        <v>82</v>
      </c>
      <c r="X103" s="3" t="s">
        <v>82</v>
      </c>
      <c r="Y103" s="75" t="s">
        <v>566</v>
      </c>
      <c r="AA103" t="s">
        <v>17</v>
      </c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 t="s">
        <v>21</v>
      </c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R103" t="str">
        <f t="shared" si="18"/>
        <v>CORRECT</v>
      </c>
    </row>
    <row r="104" spans="2:70" x14ac:dyDescent="0.25">
      <c r="B104" s="1">
        <v>44504</v>
      </c>
      <c r="C104" s="52" t="s">
        <v>24</v>
      </c>
      <c r="D104" s="54">
        <f>2+48/60</f>
        <v>2.8</v>
      </c>
      <c r="E104" t="s">
        <v>652</v>
      </c>
      <c r="F104" s="3" t="s">
        <v>80</v>
      </c>
      <c r="G104" s="34" t="s">
        <v>650</v>
      </c>
      <c r="H104" t="s">
        <v>17</v>
      </c>
      <c r="J104" s="3" t="s">
        <v>82</v>
      </c>
      <c r="K104" s="3" t="s">
        <v>82</v>
      </c>
      <c r="L104" s="3" t="s">
        <v>82</v>
      </c>
      <c r="M104" s="3"/>
      <c r="N104" s="3" t="s">
        <v>82</v>
      </c>
      <c r="O104" s="3" t="s">
        <v>82</v>
      </c>
      <c r="P104" s="3"/>
      <c r="Q104" s="3" t="s">
        <v>82</v>
      </c>
      <c r="R104" s="3"/>
      <c r="S104" s="3"/>
      <c r="T104" s="3" t="s">
        <v>82</v>
      </c>
      <c r="U104" s="3" t="s">
        <v>82</v>
      </c>
      <c r="V104" s="3" t="s">
        <v>82</v>
      </c>
      <c r="W104" s="3" t="s">
        <v>82</v>
      </c>
      <c r="X104" s="3" t="s">
        <v>82</v>
      </c>
      <c r="Y104" s="75" t="s">
        <v>566</v>
      </c>
      <c r="AA104" t="s">
        <v>17</v>
      </c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 t="s">
        <v>21</v>
      </c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R104" t="str">
        <f t="shared" si="18"/>
        <v>CORRECT</v>
      </c>
    </row>
    <row r="105" spans="2:70" x14ac:dyDescent="0.25">
      <c r="B105" s="1">
        <v>44504</v>
      </c>
      <c r="C105" s="52" t="s">
        <v>24</v>
      </c>
      <c r="D105" s="54">
        <v>4</v>
      </c>
      <c r="E105" t="s">
        <v>652</v>
      </c>
      <c r="F105" s="3" t="s">
        <v>80</v>
      </c>
      <c r="G105" s="34" t="s">
        <v>651</v>
      </c>
      <c r="H105" t="s">
        <v>17</v>
      </c>
      <c r="J105" s="3" t="s">
        <v>82</v>
      </c>
      <c r="K105" s="3" t="s">
        <v>82</v>
      </c>
      <c r="L105" s="3" t="s">
        <v>82</v>
      </c>
      <c r="M105" s="3" t="s">
        <v>82</v>
      </c>
      <c r="N105" s="3" t="s">
        <v>82</v>
      </c>
      <c r="O105" s="3" t="s">
        <v>82</v>
      </c>
      <c r="P105" s="3"/>
      <c r="Q105" s="3" t="s">
        <v>82</v>
      </c>
      <c r="R105" s="3" t="s">
        <v>82</v>
      </c>
      <c r="S105" s="3" t="s">
        <v>82</v>
      </c>
      <c r="T105" s="3" t="s">
        <v>82</v>
      </c>
      <c r="U105" s="3" t="s">
        <v>82</v>
      </c>
      <c r="V105" s="3" t="s">
        <v>82</v>
      </c>
      <c r="W105" s="3" t="s">
        <v>82</v>
      </c>
      <c r="X105" s="3" t="s">
        <v>82</v>
      </c>
      <c r="AA105" t="s">
        <v>17</v>
      </c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 t="s">
        <v>21</v>
      </c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R105" t="str">
        <f t="shared" si="18"/>
        <v>CORRECT</v>
      </c>
    </row>
    <row r="106" spans="2:70" x14ac:dyDescent="0.25">
      <c r="B106" s="1">
        <v>44504</v>
      </c>
      <c r="C106" s="52" t="s">
        <v>24</v>
      </c>
      <c r="D106" s="54">
        <v>3</v>
      </c>
      <c r="E106" t="s">
        <v>658</v>
      </c>
      <c r="F106" s="3" t="s">
        <v>80</v>
      </c>
      <c r="G106" s="34" t="s">
        <v>660</v>
      </c>
      <c r="H106" t="s">
        <v>17</v>
      </c>
      <c r="J106" s="3" t="s">
        <v>82</v>
      </c>
      <c r="K106" s="3" t="s">
        <v>82</v>
      </c>
      <c r="L106" s="3" t="s">
        <v>82</v>
      </c>
      <c r="M106" s="3" t="s">
        <v>82</v>
      </c>
      <c r="N106" s="3" t="s">
        <v>82</v>
      </c>
      <c r="O106" s="3" t="s">
        <v>82</v>
      </c>
      <c r="P106" s="3"/>
      <c r="Q106" s="3" t="s">
        <v>82</v>
      </c>
      <c r="R106" s="3" t="s">
        <v>82</v>
      </c>
      <c r="S106" s="3" t="s">
        <v>82</v>
      </c>
      <c r="T106" s="3" t="s">
        <v>82</v>
      </c>
      <c r="U106" s="3" t="s">
        <v>82</v>
      </c>
      <c r="V106" s="3" t="s">
        <v>82</v>
      </c>
      <c r="W106" s="3" t="s">
        <v>82</v>
      </c>
      <c r="X106" s="3" t="s">
        <v>82</v>
      </c>
      <c r="AA106" t="s">
        <v>17</v>
      </c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 t="s">
        <v>21</v>
      </c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R106" t="str">
        <f t="shared" si="18"/>
        <v>CORRECT</v>
      </c>
    </row>
    <row r="107" spans="2:70" x14ac:dyDescent="0.25">
      <c r="B107" s="1">
        <v>44504</v>
      </c>
      <c r="C107" s="52" t="s">
        <v>24</v>
      </c>
      <c r="D107" s="54">
        <f>1+58/60</f>
        <v>1.9666666666666668</v>
      </c>
      <c r="E107" t="s">
        <v>658</v>
      </c>
      <c r="F107" s="3" t="s">
        <v>80</v>
      </c>
      <c r="G107" s="34" t="s">
        <v>661</v>
      </c>
      <c r="H107" t="s">
        <v>17</v>
      </c>
      <c r="J107" s="3" t="s">
        <v>82</v>
      </c>
      <c r="K107" s="3" t="s">
        <v>82</v>
      </c>
      <c r="L107" s="3" t="s">
        <v>82</v>
      </c>
      <c r="M107" s="3" t="s">
        <v>82</v>
      </c>
      <c r="N107" s="3" t="s">
        <v>82</v>
      </c>
      <c r="O107" s="3" t="s">
        <v>82</v>
      </c>
      <c r="P107" s="3"/>
      <c r="Q107" s="3" t="s">
        <v>82</v>
      </c>
      <c r="R107" s="3" t="s">
        <v>82</v>
      </c>
      <c r="S107" s="3" t="s">
        <v>82</v>
      </c>
      <c r="T107" s="3" t="s">
        <v>82</v>
      </c>
      <c r="U107" s="3" t="s">
        <v>82</v>
      </c>
      <c r="V107" s="3" t="s">
        <v>82</v>
      </c>
      <c r="W107" s="3" t="s">
        <v>82</v>
      </c>
      <c r="X107" s="3" t="s">
        <v>82</v>
      </c>
      <c r="Y107" s="3"/>
      <c r="Z107" s="3"/>
      <c r="AA107" s="3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 t="s">
        <v>21</v>
      </c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R107" t="str">
        <f t="shared" si="18"/>
        <v>CORRECT</v>
      </c>
    </row>
    <row r="108" spans="2:70" x14ac:dyDescent="0.25">
      <c r="B108" s="1">
        <v>44504</v>
      </c>
      <c r="C108" s="52" t="s">
        <v>24</v>
      </c>
      <c r="D108" s="54">
        <v>2</v>
      </c>
      <c r="E108" t="s">
        <v>8</v>
      </c>
      <c r="F108" s="3" t="s">
        <v>80</v>
      </c>
      <c r="G108" s="34" t="s">
        <v>662</v>
      </c>
      <c r="H108" t="s">
        <v>17</v>
      </c>
      <c r="J108" s="3" t="s">
        <v>82</v>
      </c>
      <c r="K108" s="3" t="s">
        <v>82</v>
      </c>
      <c r="L108" s="3" t="s">
        <v>82</v>
      </c>
      <c r="M108" s="3" t="s">
        <v>82</v>
      </c>
      <c r="N108" s="3" t="s">
        <v>82</v>
      </c>
      <c r="O108" s="3" t="s">
        <v>82</v>
      </c>
      <c r="P108" s="3"/>
      <c r="Q108" s="3" t="s">
        <v>82</v>
      </c>
      <c r="R108" s="3" t="s">
        <v>82</v>
      </c>
      <c r="S108" s="3" t="s">
        <v>82</v>
      </c>
      <c r="T108" s="3" t="s">
        <v>82</v>
      </c>
      <c r="U108" s="3" t="s">
        <v>82</v>
      </c>
      <c r="V108" s="3" t="s">
        <v>82</v>
      </c>
      <c r="W108" s="3" t="s">
        <v>82</v>
      </c>
      <c r="X108" s="3" t="s">
        <v>82</v>
      </c>
      <c r="AA108" t="s">
        <v>17</v>
      </c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 t="s">
        <v>21</v>
      </c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R108" t="str">
        <f t="shared" si="18"/>
        <v>CORRECT</v>
      </c>
    </row>
    <row r="109" spans="2:70" x14ac:dyDescent="0.25">
      <c r="B109" s="1">
        <v>44504</v>
      </c>
      <c r="C109" s="52" t="s">
        <v>24</v>
      </c>
      <c r="D109" s="54">
        <f>2+42/60</f>
        <v>2.7</v>
      </c>
      <c r="E109" t="s">
        <v>65</v>
      </c>
      <c r="F109" s="3" t="s">
        <v>80</v>
      </c>
      <c r="G109" s="34" t="s">
        <v>663</v>
      </c>
      <c r="H109" t="s">
        <v>17</v>
      </c>
      <c r="J109" s="3" t="s">
        <v>82</v>
      </c>
      <c r="K109" s="3" t="s">
        <v>82</v>
      </c>
      <c r="L109" s="3" t="s">
        <v>82</v>
      </c>
      <c r="M109" s="3" t="s">
        <v>82</v>
      </c>
      <c r="N109" s="3" t="s">
        <v>82</v>
      </c>
      <c r="O109" s="3" t="s">
        <v>82</v>
      </c>
      <c r="P109" s="3"/>
      <c r="Q109" s="3" t="s">
        <v>82</v>
      </c>
      <c r="R109" s="3" t="s">
        <v>82</v>
      </c>
      <c r="S109" s="3" t="s">
        <v>82</v>
      </c>
      <c r="T109" s="3" t="s">
        <v>82</v>
      </c>
      <c r="U109" s="3" t="s">
        <v>82</v>
      </c>
      <c r="V109" s="3" t="s">
        <v>82</v>
      </c>
      <c r="W109" s="3" t="s">
        <v>82</v>
      </c>
      <c r="X109" s="3" t="s">
        <v>82</v>
      </c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 t="s">
        <v>21</v>
      </c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R109" t="str">
        <f t="shared" si="18"/>
        <v>CORRECT</v>
      </c>
    </row>
    <row r="110" spans="2:70" x14ac:dyDescent="0.25">
      <c r="B110" s="1">
        <v>44504</v>
      </c>
      <c r="C110" s="52" t="s">
        <v>24</v>
      </c>
      <c r="D110" s="54">
        <f>3+11/60</f>
        <v>3.1833333333333331</v>
      </c>
      <c r="E110" t="s">
        <v>8</v>
      </c>
      <c r="F110" s="3" t="s">
        <v>80</v>
      </c>
      <c r="G110" s="34" t="s">
        <v>664</v>
      </c>
      <c r="H110" t="s">
        <v>17</v>
      </c>
      <c r="J110" s="3" t="s">
        <v>82</v>
      </c>
      <c r="K110" s="3" t="s">
        <v>82</v>
      </c>
      <c r="L110" s="3" t="s">
        <v>82</v>
      </c>
      <c r="M110" s="3" t="s">
        <v>82</v>
      </c>
      <c r="N110" s="3" t="s">
        <v>82</v>
      </c>
      <c r="O110" s="3" t="s">
        <v>82</v>
      </c>
      <c r="P110" s="3"/>
      <c r="Q110" s="3" t="s">
        <v>82</v>
      </c>
      <c r="R110" s="3" t="s">
        <v>82</v>
      </c>
      <c r="S110" s="3" t="s">
        <v>82</v>
      </c>
      <c r="T110" s="3" t="s">
        <v>82</v>
      </c>
      <c r="U110" s="3" t="s">
        <v>82</v>
      </c>
      <c r="V110" s="3" t="s">
        <v>82</v>
      </c>
      <c r="W110" s="3" t="s">
        <v>82</v>
      </c>
      <c r="X110" s="3" t="s">
        <v>82</v>
      </c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 t="s">
        <v>21</v>
      </c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R110" t="str">
        <f t="shared" si="18"/>
        <v>CORRECT</v>
      </c>
    </row>
    <row r="111" spans="2:70" ht="75" x14ac:dyDescent="0.25">
      <c r="B111" s="1">
        <v>44504</v>
      </c>
      <c r="C111" s="52" t="s">
        <v>24</v>
      </c>
      <c r="D111" s="54">
        <v>3.5</v>
      </c>
      <c r="E111" t="s">
        <v>65</v>
      </c>
      <c r="F111" s="3" t="s">
        <v>83</v>
      </c>
      <c r="G111" s="34" t="s">
        <v>665</v>
      </c>
      <c r="H111" t="s">
        <v>17</v>
      </c>
      <c r="J111" s="3" t="s">
        <v>82</v>
      </c>
      <c r="K111" s="3" t="s">
        <v>82</v>
      </c>
      <c r="L111" s="3" t="s">
        <v>82</v>
      </c>
      <c r="M111" s="3" t="s">
        <v>82</v>
      </c>
      <c r="N111" s="3" t="s">
        <v>82</v>
      </c>
      <c r="O111" s="3" t="s">
        <v>82</v>
      </c>
      <c r="P111" s="3"/>
      <c r="Q111" s="3" t="s">
        <v>82</v>
      </c>
      <c r="R111" s="3" t="s">
        <v>82</v>
      </c>
      <c r="S111" s="3" t="s">
        <v>82</v>
      </c>
      <c r="T111" s="3" t="s">
        <v>82</v>
      </c>
      <c r="U111" s="3" t="s">
        <v>82</v>
      </c>
      <c r="V111" s="3" t="s">
        <v>82</v>
      </c>
      <c r="W111" s="3" t="s">
        <v>82</v>
      </c>
      <c r="X111" s="3" t="s">
        <v>82</v>
      </c>
      <c r="Z111" s="72" t="s">
        <v>667</v>
      </c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 t="s">
        <v>84</v>
      </c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R111" t="str">
        <f t="shared" si="18"/>
        <v>CORRECT</v>
      </c>
    </row>
    <row r="112" spans="2:70" x14ac:dyDescent="0.25">
      <c r="B112" s="1">
        <v>44504</v>
      </c>
      <c r="C112" s="52" t="s">
        <v>24</v>
      </c>
      <c r="D112" s="54">
        <v>1.6659999999999999</v>
      </c>
      <c r="E112" t="s">
        <v>65</v>
      </c>
      <c r="F112" s="3" t="s">
        <v>80</v>
      </c>
      <c r="G112" s="34" t="s">
        <v>666</v>
      </c>
      <c r="H112" t="s">
        <v>17</v>
      </c>
      <c r="J112" s="3" t="s">
        <v>82</v>
      </c>
      <c r="K112" s="3" t="s">
        <v>82</v>
      </c>
      <c r="L112" s="3" t="s">
        <v>82</v>
      </c>
      <c r="M112" s="3" t="s">
        <v>82</v>
      </c>
      <c r="N112" s="3" t="s">
        <v>82</v>
      </c>
      <c r="O112" s="3" t="s">
        <v>82</v>
      </c>
      <c r="P112" s="3"/>
      <c r="Q112" s="3" t="s">
        <v>82</v>
      </c>
      <c r="R112" s="3" t="s">
        <v>82</v>
      </c>
      <c r="S112" s="3" t="s">
        <v>82</v>
      </c>
      <c r="T112" s="3" t="s">
        <v>82</v>
      </c>
      <c r="U112" s="3" t="s">
        <v>82</v>
      </c>
      <c r="V112" s="3" t="s">
        <v>82</v>
      </c>
      <c r="W112" s="3" t="s">
        <v>82</v>
      </c>
      <c r="X112" s="3" t="s">
        <v>82</v>
      </c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 t="s">
        <v>21</v>
      </c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R112" t="str">
        <f t="shared" si="18"/>
        <v>CORRECT</v>
      </c>
    </row>
    <row r="113" spans="2:70" ht="30" x14ac:dyDescent="0.25">
      <c r="B113" s="1">
        <v>44504</v>
      </c>
      <c r="C113" s="52" t="s">
        <v>24</v>
      </c>
      <c r="D113" s="54">
        <v>4</v>
      </c>
      <c r="E113" t="s">
        <v>8</v>
      </c>
      <c r="F113" s="3" t="s">
        <v>80</v>
      </c>
      <c r="G113" s="34" t="s">
        <v>668</v>
      </c>
      <c r="H113" t="s">
        <v>17</v>
      </c>
      <c r="J113" s="3" t="s">
        <v>82</v>
      </c>
      <c r="K113" s="3" t="s">
        <v>82</v>
      </c>
      <c r="L113" s="3" t="s">
        <v>82</v>
      </c>
      <c r="M113" s="3" t="s">
        <v>82</v>
      </c>
      <c r="N113" s="3" t="s">
        <v>82</v>
      </c>
      <c r="O113" s="3" t="s">
        <v>82</v>
      </c>
      <c r="P113" s="3"/>
      <c r="Q113" s="3" t="s">
        <v>82</v>
      </c>
      <c r="R113" s="3" t="s">
        <v>82</v>
      </c>
      <c r="S113" s="3" t="s">
        <v>82</v>
      </c>
      <c r="T113" s="3" t="s">
        <v>82</v>
      </c>
      <c r="U113" s="3" t="s">
        <v>82</v>
      </c>
      <c r="V113" s="3" t="s">
        <v>82</v>
      </c>
      <c r="W113" s="3" t="s">
        <v>82</v>
      </c>
      <c r="X113" s="3" t="s">
        <v>82</v>
      </c>
      <c r="Z113" s="72" t="s">
        <v>675</v>
      </c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 t="s">
        <v>21</v>
      </c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R113" t="str">
        <f t="shared" si="18"/>
        <v>CORRECT</v>
      </c>
    </row>
    <row r="114" spans="2:70" x14ac:dyDescent="0.25">
      <c r="B114" s="1">
        <v>44504</v>
      </c>
      <c r="C114" s="52" t="s">
        <v>24</v>
      </c>
      <c r="D114" s="54">
        <v>3.75</v>
      </c>
      <c r="E114" t="s">
        <v>8</v>
      </c>
      <c r="F114" s="3" t="s">
        <v>80</v>
      </c>
      <c r="G114" s="34" t="s">
        <v>669</v>
      </c>
      <c r="H114" t="s">
        <v>17</v>
      </c>
      <c r="J114" s="3" t="s">
        <v>82</v>
      </c>
      <c r="K114" s="3" t="s">
        <v>82</v>
      </c>
      <c r="L114" s="3" t="s">
        <v>82</v>
      </c>
      <c r="M114" s="3" t="s">
        <v>82</v>
      </c>
      <c r="N114" s="3" t="s">
        <v>82</v>
      </c>
      <c r="O114" s="3" t="s">
        <v>82</v>
      </c>
      <c r="P114" s="3"/>
      <c r="Q114" s="3" t="s">
        <v>82</v>
      </c>
      <c r="R114" s="3" t="s">
        <v>82</v>
      </c>
      <c r="S114" s="3" t="s">
        <v>82</v>
      </c>
      <c r="T114" s="3" t="s">
        <v>82</v>
      </c>
      <c r="U114" s="3" t="s">
        <v>82</v>
      </c>
      <c r="V114" s="3" t="s">
        <v>82</v>
      </c>
      <c r="W114" s="3" t="s">
        <v>82</v>
      </c>
      <c r="X114" s="3" t="s">
        <v>82</v>
      </c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 t="s">
        <v>21</v>
      </c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R114" t="str">
        <f t="shared" si="18"/>
        <v>CORRECT</v>
      </c>
    </row>
    <row r="115" spans="2:70" x14ac:dyDescent="0.25">
      <c r="B115" s="1">
        <v>44504</v>
      </c>
      <c r="C115" s="52" t="s">
        <v>24</v>
      </c>
      <c r="D115" s="54">
        <f>3+55/60</f>
        <v>3.9166666666666665</v>
      </c>
      <c r="E115" t="s">
        <v>8</v>
      </c>
      <c r="F115" s="3" t="s">
        <v>80</v>
      </c>
      <c r="G115" s="34" t="s">
        <v>670</v>
      </c>
      <c r="H115" t="s">
        <v>17</v>
      </c>
      <c r="J115" s="3" t="s">
        <v>82</v>
      </c>
      <c r="K115" s="3" t="s">
        <v>82</v>
      </c>
      <c r="L115" s="3" t="s">
        <v>82</v>
      </c>
      <c r="M115" s="3" t="s">
        <v>82</v>
      </c>
      <c r="N115" s="3" t="s">
        <v>82</v>
      </c>
      <c r="O115" s="3" t="s">
        <v>82</v>
      </c>
      <c r="P115" s="3"/>
      <c r="Q115" s="3" t="s">
        <v>82</v>
      </c>
      <c r="R115" s="3" t="s">
        <v>82</v>
      </c>
      <c r="S115" s="3" t="s">
        <v>82</v>
      </c>
      <c r="T115" s="3" t="s">
        <v>82</v>
      </c>
      <c r="U115" s="3" t="s">
        <v>82</v>
      </c>
      <c r="V115" s="3" t="s">
        <v>82</v>
      </c>
      <c r="W115" s="3" t="s">
        <v>82</v>
      </c>
      <c r="X115" s="3" t="s">
        <v>82</v>
      </c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 t="s">
        <v>21</v>
      </c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R115" t="str">
        <f t="shared" si="18"/>
        <v>CORRECT</v>
      </c>
    </row>
    <row r="116" spans="2:70" x14ac:dyDescent="0.25">
      <c r="B116" s="1">
        <v>44504</v>
      </c>
      <c r="C116" s="52" t="s">
        <v>24</v>
      </c>
      <c r="D116" s="54">
        <f>1.75</f>
        <v>1.75</v>
      </c>
      <c r="E116" t="s">
        <v>8</v>
      </c>
      <c r="F116" s="3" t="s">
        <v>80</v>
      </c>
      <c r="G116" s="34" t="s">
        <v>671</v>
      </c>
      <c r="H116" t="s">
        <v>17</v>
      </c>
      <c r="J116" s="3" t="s">
        <v>82</v>
      </c>
      <c r="K116" s="3" t="s">
        <v>82</v>
      </c>
      <c r="L116" s="3" t="s">
        <v>82</v>
      </c>
      <c r="M116" s="3" t="s">
        <v>82</v>
      </c>
      <c r="N116" s="3" t="s">
        <v>82</v>
      </c>
      <c r="O116" s="3" t="s">
        <v>82</v>
      </c>
      <c r="P116" s="3"/>
      <c r="Q116" s="3" t="s">
        <v>82</v>
      </c>
      <c r="R116" s="3" t="s">
        <v>82</v>
      </c>
      <c r="S116" s="3" t="s">
        <v>82</v>
      </c>
      <c r="T116" s="3" t="s">
        <v>82</v>
      </c>
      <c r="U116" s="3" t="s">
        <v>82</v>
      </c>
      <c r="V116" s="3" t="s">
        <v>82</v>
      </c>
      <c r="W116" s="3" t="s">
        <v>82</v>
      </c>
      <c r="X116" s="3" t="s">
        <v>82</v>
      </c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 t="s">
        <v>21</v>
      </c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R116" t="str">
        <f t="shared" si="18"/>
        <v>CORRECT</v>
      </c>
    </row>
    <row r="117" spans="2:70" x14ac:dyDescent="0.25">
      <c r="B117" s="1">
        <v>44504</v>
      </c>
      <c r="C117" s="52" t="s">
        <v>24</v>
      </c>
      <c r="D117" s="54">
        <f>2+8/60</f>
        <v>2.1333333333333333</v>
      </c>
      <c r="E117" t="s">
        <v>73</v>
      </c>
      <c r="F117" s="3" t="s">
        <v>80</v>
      </c>
      <c r="G117" s="34" t="s">
        <v>672</v>
      </c>
      <c r="H117" t="s">
        <v>17</v>
      </c>
      <c r="J117" s="3" t="s">
        <v>82</v>
      </c>
      <c r="K117" s="3" t="s">
        <v>82</v>
      </c>
      <c r="L117" s="3" t="s">
        <v>82</v>
      </c>
      <c r="M117" s="3" t="s">
        <v>82</v>
      </c>
      <c r="N117" s="3" t="s">
        <v>82</v>
      </c>
      <c r="O117" s="3" t="s">
        <v>82</v>
      </c>
      <c r="P117" s="3"/>
      <c r="Q117" s="3" t="s">
        <v>82</v>
      </c>
      <c r="R117" s="3" t="s">
        <v>82</v>
      </c>
      <c r="S117" s="3" t="s">
        <v>82</v>
      </c>
      <c r="T117" s="3" t="s">
        <v>82</v>
      </c>
      <c r="U117" s="3" t="s">
        <v>82</v>
      </c>
      <c r="V117" s="3" t="s">
        <v>82</v>
      </c>
      <c r="W117" s="3" t="s">
        <v>82</v>
      </c>
      <c r="X117" s="3" t="s">
        <v>82</v>
      </c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 t="s">
        <v>21</v>
      </c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R117" t="str">
        <f t="shared" si="18"/>
        <v>CORRECT</v>
      </c>
    </row>
    <row r="118" spans="2:70" x14ac:dyDescent="0.25">
      <c r="B118" s="1">
        <v>44504</v>
      </c>
      <c r="C118" s="52" t="s">
        <v>24</v>
      </c>
      <c r="D118" s="54">
        <v>3.5</v>
      </c>
      <c r="E118" t="s">
        <v>676</v>
      </c>
      <c r="F118" s="3" t="s">
        <v>80</v>
      </c>
      <c r="G118" s="34" t="s">
        <v>673</v>
      </c>
      <c r="H118" t="s">
        <v>17</v>
      </c>
      <c r="J118" s="3" t="s">
        <v>82</v>
      </c>
      <c r="K118" s="3" t="s">
        <v>82</v>
      </c>
      <c r="L118" s="3" t="s">
        <v>82</v>
      </c>
      <c r="M118" s="3" t="s">
        <v>82</v>
      </c>
      <c r="N118" s="3" t="s">
        <v>82</v>
      </c>
      <c r="O118" s="3" t="s">
        <v>82</v>
      </c>
      <c r="P118" s="3"/>
      <c r="Q118" s="3" t="s">
        <v>82</v>
      </c>
      <c r="R118" s="3" t="s">
        <v>82</v>
      </c>
      <c r="S118" s="3" t="s">
        <v>82</v>
      </c>
      <c r="T118" s="3" t="s">
        <v>82</v>
      </c>
      <c r="U118" s="3" t="s">
        <v>82</v>
      </c>
      <c r="V118" s="3" t="s">
        <v>82</v>
      </c>
      <c r="W118" s="3" t="s">
        <v>82</v>
      </c>
      <c r="X118" s="3" t="s">
        <v>82</v>
      </c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 t="s">
        <v>21</v>
      </c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R118" t="str">
        <f t="shared" si="18"/>
        <v>CORRECT</v>
      </c>
    </row>
    <row r="119" spans="2:70" x14ac:dyDescent="0.25">
      <c r="B119" s="1">
        <v>44504</v>
      </c>
      <c r="C119" s="52" t="s">
        <v>24</v>
      </c>
      <c r="D119" s="54">
        <f>1+5/6</f>
        <v>1.8333333333333335</v>
      </c>
      <c r="E119" t="s">
        <v>8</v>
      </c>
      <c r="F119" s="3" t="s">
        <v>80</v>
      </c>
      <c r="G119" s="34" t="s">
        <v>674</v>
      </c>
      <c r="H119" t="s">
        <v>17</v>
      </c>
      <c r="J119" s="3" t="s">
        <v>82</v>
      </c>
      <c r="K119" s="3" t="s">
        <v>82</v>
      </c>
      <c r="L119" s="3" t="s">
        <v>82</v>
      </c>
      <c r="M119" s="3" t="s">
        <v>82</v>
      </c>
      <c r="N119" s="3" t="s">
        <v>82</v>
      </c>
      <c r="O119" s="3" t="s">
        <v>82</v>
      </c>
      <c r="P119" s="3"/>
      <c r="Q119" s="3" t="s">
        <v>82</v>
      </c>
      <c r="R119" s="3" t="s">
        <v>82</v>
      </c>
      <c r="S119" s="3" t="s">
        <v>82</v>
      </c>
      <c r="T119" s="3" t="s">
        <v>82</v>
      </c>
      <c r="U119" s="3" t="s">
        <v>82</v>
      </c>
      <c r="V119" s="3" t="s">
        <v>82</v>
      </c>
      <c r="W119" s="3" t="s">
        <v>82</v>
      </c>
      <c r="X119" s="3" t="s">
        <v>82</v>
      </c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 t="s">
        <v>21</v>
      </c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R119" t="str">
        <f t="shared" si="18"/>
        <v>CORRECT</v>
      </c>
    </row>
    <row r="120" spans="2:70" ht="30" x14ac:dyDescent="0.25">
      <c r="B120" s="4">
        <v>44510</v>
      </c>
      <c r="C120" s="69">
        <v>700</v>
      </c>
      <c r="D120" s="54">
        <v>6.5</v>
      </c>
      <c r="E120" t="s">
        <v>10</v>
      </c>
      <c r="F120" s="3" t="s">
        <v>83</v>
      </c>
      <c r="G120" s="34" t="s">
        <v>730</v>
      </c>
      <c r="H120" t="s">
        <v>17</v>
      </c>
      <c r="J120" s="3" t="s">
        <v>82</v>
      </c>
      <c r="K120" s="3" t="s">
        <v>82</v>
      </c>
      <c r="L120" s="3" t="s">
        <v>82</v>
      </c>
      <c r="M120" s="3" t="s">
        <v>82</v>
      </c>
      <c r="N120" s="3" t="s">
        <v>82</v>
      </c>
      <c r="O120" s="3" t="s">
        <v>82</v>
      </c>
      <c r="P120" s="3"/>
      <c r="Q120" s="3" t="s">
        <v>82</v>
      </c>
      <c r="R120" s="3" t="s">
        <v>112</v>
      </c>
      <c r="S120" s="3" t="s">
        <v>112</v>
      </c>
      <c r="T120" s="3" t="s">
        <v>82</v>
      </c>
      <c r="U120" s="3" t="s">
        <v>82</v>
      </c>
      <c r="V120" s="3" t="s">
        <v>112</v>
      </c>
      <c r="W120" s="3" t="s">
        <v>82</v>
      </c>
      <c r="X120" s="3" t="s">
        <v>112</v>
      </c>
      <c r="Z120" s="72" t="s">
        <v>749</v>
      </c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 t="s">
        <v>84</v>
      </c>
      <c r="BR120" t="str">
        <f t="shared" si="18"/>
        <v>CORRECT</v>
      </c>
    </row>
    <row r="121" spans="2:70" x14ac:dyDescent="0.25">
      <c r="B121" s="4">
        <v>44510</v>
      </c>
      <c r="C121" s="69">
        <v>700</v>
      </c>
      <c r="D121" s="54">
        <f>3+11/60</f>
        <v>3.1833333333333331</v>
      </c>
      <c r="E121" t="s">
        <v>58</v>
      </c>
      <c r="F121" s="3" t="s">
        <v>83</v>
      </c>
      <c r="G121" s="34" t="s">
        <v>731</v>
      </c>
      <c r="H121" t="s">
        <v>17</v>
      </c>
      <c r="J121" s="3" t="s">
        <v>82</v>
      </c>
      <c r="K121" s="3" t="s">
        <v>82</v>
      </c>
      <c r="L121" s="3" t="s">
        <v>82</v>
      </c>
      <c r="M121" s="3" t="s">
        <v>82</v>
      </c>
      <c r="N121" s="3" t="s">
        <v>82</v>
      </c>
      <c r="O121" s="3" t="s">
        <v>82</v>
      </c>
      <c r="P121" s="3"/>
      <c r="Q121" s="3" t="s">
        <v>82</v>
      </c>
      <c r="R121" s="3" t="s">
        <v>82</v>
      </c>
      <c r="S121" s="3" t="s">
        <v>82</v>
      </c>
      <c r="T121" s="3" t="s">
        <v>82</v>
      </c>
      <c r="U121" s="3" t="s">
        <v>82</v>
      </c>
      <c r="V121" s="3" t="s">
        <v>82</v>
      </c>
      <c r="W121" s="3" t="s">
        <v>82</v>
      </c>
      <c r="X121" s="3" t="s">
        <v>112</v>
      </c>
      <c r="Z121" s="72" t="s">
        <v>750</v>
      </c>
      <c r="AB121" s="22"/>
      <c r="AC121" s="22"/>
      <c r="AD121" s="22" t="s">
        <v>84</v>
      </c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R121" t="str">
        <f t="shared" si="18"/>
        <v>CORRECT</v>
      </c>
    </row>
    <row r="122" spans="2:70" ht="30" x14ac:dyDescent="0.25">
      <c r="B122" s="4">
        <v>44510</v>
      </c>
      <c r="C122" s="69">
        <v>700</v>
      </c>
      <c r="D122" s="54">
        <f>3+25/60</f>
        <v>3.4166666666666665</v>
      </c>
      <c r="E122" t="s">
        <v>514</v>
      </c>
      <c r="F122" s="3" t="s">
        <v>83</v>
      </c>
      <c r="G122" s="34" t="s">
        <v>732</v>
      </c>
      <c r="H122" t="s">
        <v>17</v>
      </c>
      <c r="J122" s="3" t="s">
        <v>82</v>
      </c>
      <c r="K122" s="3" t="s">
        <v>82</v>
      </c>
      <c r="L122" s="3" t="s">
        <v>82</v>
      </c>
      <c r="M122" s="3" t="s">
        <v>82</v>
      </c>
      <c r="N122" s="3" t="s">
        <v>82</v>
      </c>
      <c r="O122" s="3" t="s">
        <v>82</v>
      </c>
      <c r="P122" s="3"/>
      <c r="Q122" s="3" t="s">
        <v>82</v>
      </c>
      <c r="R122" s="3" t="s">
        <v>112</v>
      </c>
      <c r="S122" s="3" t="s">
        <v>112</v>
      </c>
      <c r="T122" s="3" t="s">
        <v>82</v>
      </c>
      <c r="U122" s="3" t="s">
        <v>82</v>
      </c>
      <c r="V122" s="3" t="s">
        <v>112</v>
      </c>
      <c r="W122" s="3" t="s">
        <v>82</v>
      </c>
      <c r="X122" s="3" t="s">
        <v>112</v>
      </c>
      <c r="Z122" s="72" t="s">
        <v>749</v>
      </c>
      <c r="AB122" s="22"/>
      <c r="AC122" s="22" t="s">
        <v>84</v>
      </c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R122" t="str">
        <f t="shared" si="18"/>
        <v>CORRECT</v>
      </c>
    </row>
    <row r="123" spans="2:70" x14ac:dyDescent="0.25">
      <c r="B123" s="4">
        <v>44510</v>
      </c>
      <c r="C123" s="69">
        <v>700</v>
      </c>
      <c r="D123" s="54">
        <v>7</v>
      </c>
      <c r="E123" t="s">
        <v>514</v>
      </c>
      <c r="F123" s="3" t="s">
        <v>83</v>
      </c>
      <c r="G123" s="34" t="s">
        <v>733</v>
      </c>
      <c r="H123" t="s">
        <v>17</v>
      </c>
      <c r="J123" s="3" t="s">
        <v>82</v>
      </c>
      <c r="K123" s="3" t="s">
        <v>82</v>
      </c>
      <c r="L123" s="3" t="s">
        <v>82</v>
      </c>
      <c r="M123" s="3" t="s">
        <v>82</v>
      </c>
      <c r="N123" s="3" t="s">
        <v>82</v>
      </c>
      <c r="O123" s="3" t="s">
        <v>82</v>
      </c>
      <c r="P123" s="3"/>
      <c r="Q123" s="3" t="s">
        <v>112</v>
      </c>
      <c r="R123" s="3" t="s">
        <v>112</v>
      </c>
      <c r="S123" s="3" t="s">
        <v>112</v>
      </c>
      <c r="T123" s="3" t="s">
        <v>82</v>
      </c>
      <c r="U123" s="3" t="s">
        <v>82</v>
      </c>
      <c r="V123" s="3" t="s">
        <v>112</v>
      </c>
      <c r="W123" s="3" t="s">
        <v>82</v>
      </c>
      <c r="X123" s="3" t="s">
        <v>112</v>
      </c>
      <c r="AB123" s="22"/>
      <c r="AC123" s="22" t="s">
        <v>84</v>
      </c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R123" t="str">
        <f t="shared" si="18"/>
        <v>CORRECT</v>
      </c>
    </row>
    <row r="124" spans="2:70" x14ac:dyDescent="0.25">
      <c r="B124" s="4">
        <v>44536</v>
      </c>
      <c r="C124" s="69" t="s">
        <v>24</v>
      </c>
      <c r="D124" s="54" t="s">
        <v>947</v>
      </c>
      <c r="E124" t="s">
        <v>91</v>
      </c>
      <c r="F124" s="3" t="s">
        <v>80</v>
      </c>
      <c r="G124" s="34" t="s">
        <v>752</v>
      </c>
      <c r="H124" t="s">
        <v>17</v>
      </c>
      <c r="J124" s="3" t="s">
        <v>958</v>
      </c>
      <c r="K124" s="3" t="s">
        <v>958</v>
      </c>
      <c r="L124" s="3" t="s">
        <v>958</v>
      </c>
      <c r="M124" s="3" t="s">
        <v>958</v>
      </c>
      <c r="N124" s="3" t="s">
        <v>958</v>
      </c>
      <c r="O124" s="3" t="s">
        <v>958</v>
      </c>
      <c r="P124" s="3" t="s">
        <v>958</v>
      </c>
      <c r="Q124" s="3" t="s">
        <v>958</v>
      </c>
      <c r="R124" s="3" t="s">
        <v>958</v>
      </c>
      <c r="S124" s="3" t="s">
        <v>958</v>
      </c>
      <c r="T124" s="3" t="s">
        <v>958</v>
      </c>
      <c r="U124" s="3" t="s">
        <v>958</v>
      </c>
      <c r="V124" s="3" t="s">
        <v>958</v>
      </c>
      <c r="W124" s="3" t="s">
        <v>958</v>
      </c>
      <c r="X124" s="3" t="s">
        <v>958</v>
      </c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 t="s">
        <v>21</v>
      </c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R124" t="str">
        <f t="shared" si="18"/>
        <v>CORRECT</v>
      </c>
    </row>
    <row r="125" spans="2:70" ht="30" x14ac:dyDescent="0.25">
      <c r="B125" s="4">
        <v>44536</v>
      </c>
      <c r="C125" s="69" t="s">
        <v>24</v>
      </c>
      <c r="D125" s="54">
        <v>4</v>
      </c>
      <c r="E125" t="s">
        <v>676</v>
      </c>
      <c r="F125" s="3" t="s">
        <v>80</v>
      </c>
      <c r="G125" s="34" t="s">
        <v>753</v>
      </c>
      <c r="H125" t="s">
        <v>17</v>
      </c>
      <c r="J125" s="3" t="s">
        <v>82</v>
      </c>
      <c r="K125" s="3" t="s">
        <v>82</v>
      </c>
      <c r="L125" s="3" t="s">
        <v>82</v>
      </c>
      <c r="M125" s="3" t="s">
        <v>82</v>
      </c>
      <c r="N125" s="3" t="s">
        <v>82</v>
      </c>
      <c r="O125" s="3" t="s">
        <v>82</v>
      </c>
      <c r="P125" s="3" t="s">
        <v>112</v>
      </c>
      <c r="Q125" s="3" t="s">
        <v>82</v>
      </c>
      <c r="R125" s="3" t="s">
        <v>82</v>
      </c>
      <c r="S125" s="3" t="s">
        <v>82</v>
      </c>
      <c r="T125" s="3" t="s">
        <v>82</v>
      </c>
      <c r="U125" s="3" t="s">
        <v>82</v>
      </c>
      <c r="V125" s="3" t="s">
        <v>82</v>
      </c>
      <c r="W125" s="3" t="s">
        <v>82</v>
      </c>
      <c r="X125" s="3" t="s">
        <v>82</v>
      </c>
      <c r="Z125" s="72" t="s">
        <v>957</v>
      </c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 t="s">
        <v>21</v>
      </c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R125" t="str">
        <f t="shared" si="18"/>
        <v>CORRECT</v>
      </c>
    </row>
    <row r="126" spans="2:70" x14ac:dyDescent="0.25">
      <c r="B126" s="4">
        <v>44536</v>
      </c>
      <c r="C126" s="69" t="s">
        <v>24</v>
      </c>
      <c r="D126" s="54">
        <f>3+37/60</f>
        <v>3.6166666666666667</v>
      </c>
      <c r="E126" t="s">
        <v>623</v>
      </c>
      <c r="F126" s="3" t="s">
        <v>80</v>
      </c>
      <c r="G126" s="34" t="s">
        <v>754</v>
      </c>
      <c r="H126" t="s">
        <v>17</v>
      </c>
      <c r="J126" s="3" t="s">
        <v>82</v>
      </c>
      <c r="K126" s="3" t="s">
        <v>82</v>
      </c>
      <c r="L126" s="3" t="s">
        <v>82</v>
      </c>
      <c r="M126" s="3" t="s">
        <v>82</v>
      </c>
      <c r="N126" s="3" t="s">
        <v>82</v>
      </c>
      <c r="O126" s="3" t="s">
        <v>82</v>
      </c>
      <c r="P126" s="3" t="s">
        <v>112</v>
      </c>
      <c r="Q126" s="3" t="s">
        <v>82</v>
      </c>
      <c r="R126" s="3" t="s">
        <v>82</v>
      </c>
      <c r="S126" s="3" t="s">
        <v>82</v>
      </c>
      <c r="T126" s="3" t="s">
        <v>82</v>
      </c>
      <c r="U126" s="3" t="s">
        <v>82</v>
      </c>
      <c r="V126" s="3" t="s">
        <v>82</v>
      </c>
      <c r="W126" s="3" t="s">
        <v>82</v>
      </c>
      <c r="X126" s="3" t="s">
        <v>82</v>
      </c>
      <c r="Z126" s="72" t="s">
        <v>959</v>
      </c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 t="s">
        <v>21</v>
      </c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R126" t="str">
        <f t="shared" si="18"/>
        <v>CORRECT</v>
      </c>
    </row>
    <row r="127" spans="2:70" x14ac:dyDescent="0.25">
      <c r="B127" s="4">
        <v>44536</v>
      </c>
      <c r="C127" s="69" t="s">
        <v>24</v>
      </c>
      <c r="D127" s="54">
        <f>1+22/60</f>
        <v>1.3666666666666667</v>
      </c>
      <c r="E127" t="s">
        <v>937</v>
      </c>
      <c r="F127" s="3" t="s">
        <v>80</v>
      </c>
      <c r="G127" s="34" t="s">
        <v>755</v>
      </c>
      <c r="H127" t="s">
        <v>17</v>
      </c>
      <c r="J127" s="3" t="s">
        <v>82</v>
      </c>
      <c r="K127" s="3" t="s">
        <v>82</v>
      </c>
      <c r="L127" s="3" t="s">
        <v>82</v>
      </c>
      <c r="M127" s="3" t="s">
        <v>82</v>
      </c>
      <c r="N127" s="3" t="s">
        <v>82</v>
      </c>
      <c r="O127" s="3" t="s">
        <v>82</v>
      </c>
      <c r="P127" s="3" t="s">
        <v>112</v>
      </c>
      <c r="Q127" s="3" t="s">
        <v>82</v>
      </c>
      <c r="R127" s="3" t="s">
        <v>82</v>
      </c>
      <c r="S127" s="3" t="s">
        <v>82</v>
      </c>
      <c r="T127" s="3" t="s">
        <v>82</v>
      </c>
      <c r="U127" s="3" t="s">
        <v>82</v>
      </c>
      <c r="V127" s="3" t="s">
        <v>82</v>
      </c>
      <c r="W127" s="3" t="s">
        <v>82</v>
      </c>
      <c r="X127" s="3" t="s">
        <v>82</v>
      </c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 t="s">
        <v>21</v>
      </c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R127" t="str">
        <f t="shared" si="18"/>
        <v>CORRECT</v>
      </c>
    </row>
    <row r="128" spans="2:70" ht="30" x14ac:dyDescent="0.25">
      <c r="B128" s="4">
        <v>44510</v>
      </c>
      <c r="C128" s="69" t="s">
        <v>24</v>
      </c>
      <c r="D128" s="54">
        <v>1.75</v>
      </c>
      <c r="E128" t="s">
        <v>3</v>
      </c>
      <c r="F128" s="3" t="s">
        <v>83</v>
      </c>
      <c r="G128" s="34" t="s">
        <v>759</v>
      </c>
      <c r="H128" t="s">
        <v>17</v>
      </c>
      <c r="J128" s="3" t="s">
        <v>82</v>
      </c>
      <c r="K128" s="3" t="s">
        <v>82</v>
      </c>
      <c r="L128" s="3" t="s">
        <v>82</v>
      </c>
      <c r="M128" s="3" t="s">
        <v>82</v>
      </c>
      <c r="N128" s="3" t="s">
        <v>82</v>
      </c>
      <c r="O128" s="3" t="s">
        <v>82</v>
      </c>
      <c r="P128" s="3"/>
      <c r="Q128" s="3" t="s">
        <v>112</v>
      </c>
      <c r="R128" s="3" t="s">
        <v>112</v>
      </c>
      <c r="S128" s="3" t="s">
        <v>112</v>
      </c>
      <c r="T128" s="3" t="s">
        <v>82</v>
      </c>
      <c r="U128" s="3" t="s">
        <v>82</v>
      </c>
      <c r="V128" s="3" t="s">
        <v>112</v>
      </c>
      <c r="W128" s="3" t="s">
        <v>82</v>
      </c>
      <c r="X128" s="3" t="s">
        <v>112</v>
      </c>
      <c r="Z128" s="72" t="s">
        <v>775</v>
      </c>
      <c r="AB128" s="22" t="s">
        <v>84</v>
      </c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R128" t="str">
        <f t="shared" si="18"/>
        <v>CORRECT</v>
      </c>
    </row>
    <row r="129" spans="2:70" x14ac:dyDescent="0.25">
      <c r="B129" s="4">
        <v>44510</v>
      </c>
      <c r="C129" s="69" t="s">
        <v>24</v>
      </c>
      <c r="D129" s="54">
        <f>1+4/60</f>
        <v>1.0666666666666667</v>
      </c>
      <c r="E129" t="s">
        <v>536</v>
      </c>
      <c r="F129" s="3" t="s">
        <v>80</v>
      </c>
      <c r="G129" s="34" t="s">
        <v>756</v>
      </c>
      <c r="H129" t="s">
        <v>17</v>
      </c>
      <c r="J129" s="3" t="s">
        <v>82</v>
      </c>
      <c r="K129" s="3" t="s">
        <v>82</v>
      </c>
      <c r="L129" s="3" t="s">
        <v>82</v>
      </c>
      <c r="M129" s="3" t="s">
        <v>112</v>
      </c>
      <c r="N129" s="3" t="s">
        <v>112</v>
      </c>
      <c r="O129" s="3" t="s">
        <v>82</v>
      </c>
      <c r="P129" s="3"/>
      <c r="Q129" s="3" t="s">
        <v>112</v>
      </c>
      <c r="R129" s="3" t="s">
        <v>112</v>
      </c>
      <c r="S129" s="3" t="s">
        <v>112</v>
      </c>
      <c r="T129" s="3" t="s">
        <v>112</v>
      </c>
      <c r="U129" s="3" t="s">
        <v>112</v>
      </c>
      <c r="V129" s="3" t="s">
        <v>112</v>
      </c>
      <c r="W129" s="3" t="s">
        <v>82</v>
      </c>
      <c r="X129" s="3" t="s">
        <v>82</v>
      </c>
      <c r="AB129" s="22"/>
      <c r="AC129" s="22"/>
      <c r="AD129" s="22"/>
      <c r="AE129" s="22"/>
      <c r="AF129" s="22"/>
      <c r="AG129" s="22"/>
      <c r="AH129" s="22"/>
      <c r="AI129" s="22" t="s">
        <v>21</v>
      </c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R129" t="str">
        <f t="shared" si="18"/>
        <v>CORRECT</v>
      </c>
    </row>
    <row r="130" spans="2:70" x14ac:dyDescent="0.25">
      <c r="B130" s="4">
        <v>44510</v>
      </c>
      <c r="C130" s="69" t="s">
        <v>24</v>
      </c>
      <c r="D130" s="54">
        <f>5+27/30</f>
        <v>5.9</v>
      </c>
      <c r="E130" t="s">
        <v>91</v>
      </c>
      <c r="F130" s="3" t="s">
        <v>80</v>
      </c>
      <c r="G130" s="34" t="s">
        <v>760</v>
      </c>
      <c r="H130" t="s">
        <v>17</v>
      </c>
      <c r="J130" s="3" t="s">
        <v>82</v>
      </c>
      <c r="K130" s="3" t="s">
        <v>82</v>
      </c>
      <c r="L130" s="3" t="s">
        <v>82</v>
      </c>
      <c r="M130" s="3" t="s">
        <v>82</v>
      </c>
      <c r="N130" s="3" t="s">
        <v>82</v>
      </c>
      <c r="O130" s="3" t="s">
        <v>82</v>
      </c>
      <c r="P130" s="3"/>
      <c r="Q130" s="3" t="s">
        <v>82</v>
      </c>
      <c r="R130" s="3" t="s">
        <v>82</v>
      </c>
      <c r="S130" s="3" t="s">
        <v>82</v>
      </c>
      <c r="T130" s="3" t="s">
        <v>82</v>
      </c>
      <c r="U130" s="3" t="s">
        <v>82</v>
      </c>
      <c r="V130" s="3" t="s">
        <v>82</v>
      </c>
      <c r="W130" s="3" t="s">
        <v>82</v>
      </c>
      <c r="X130" s="3" t="s">
        <v>112</v>
      </c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 t="s">
        <v>21</v>
      </c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R130" t="str">
        <f t="shared" si="18"/>
        <v>CORRECT</v>
      </c>
    </row>
    <row r="131" spans="2:70" ht="30" x14ac:dyDescent="0.25">
      <c r="B131" s="4">
        <v>44510</v>
      </c>
      <c r="C131" s="69" t="s">
        <v>24</v>
      </c>
      <c r="D131" s="54">
        <v>3</v>
      </c>
      <c r="E131" t="s">
        <v>547</v>
      </c>
      <c r="F131" s="3" t="s">
        <v>83</v>
      </c>
      <c r="G131" s="34" t="s">
        <v>764</v>
      </c>
      <c r="H131" t="s">
        <v>17</v>
      </c>
      <c r="J131" s="3" t="s">
        <v>82</v>
      </c>
      <c r="K131" s="3" t="s">
        <v>82</v>
      </c>
      <c r="L131" s="3" t="s">
        <v>112</v>
      </c>
      <c r="M131" s="3" t="s">
        <v>82</v>
      </c>
      <c r="N131" s="3" t="s">
        <v>82</v>
      </c>
      <c r="O131" s="3" t="s">
        <v>82</v>
      </c>
      <c r="P131" s="3"/>
      <c r="Q131" s="3" t="s">
        <v>82</v>
      </c>
      <c r="R131" s="3" t="s">
        <v>82</v>
      </c>
      <c r="S131" s="3" t="s">
        <v>82</v>
      </c>
      <c r="T131" s="3" t="s">
        <v>82</v>
      </c>
      <c r="U131" s="3" t="s">
        <v>82</v>
      </c>
      <c r="V131" s="3" t="s">
        <v>82</v>
      </c>
      <c r="W131" s="3" t="s">
        <v>82</v>
      </c>
      <c r="X131" s="3" t="s">
        <v>112</v>
      </c>
      <c r="Z131" s="72" t="s">
        <v>776</v>
      </c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 t="s">
        <v>84</v>
      </c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R131" t="str">
        <f t="shared" si="18"/>
        <v>CORRECT</v>
      </c>
    </row>
    <row r="132" spans="2:70" x14ac:dyDescent="0.25">
      <c r="B132" s="4">
        <v>44510</v>
      </c>
      <c r="C132" s="69" t="s">
        <v>24</v>
      </c>
      <c r="D132" s="54">
        <f>4+35/60</f>
        <v>4.583333333333333</v>
      </c>
      <c r="E132" t="s">
        <v>777</v>
      </c>
      <c r="F132" s="3" t="s">
        <v>80</v>
      </c>
      <c r="G132" s="34" t="s">
        <v>761</v>
      </c>
      <c r="H132" t="s">
        <v>17</v>
      </c>
      <c r="J132" s="3" t="s">
        <v>82</v>
      </c>
      <c r="K132" s="3" t="s">
        <v>82</v>
      </c>
      <c r="L132" s="3" t="s">
        <v>82</v>
      </c>
      <c r="M132" s="3" t="s">
        <v>82</v>
      </c>
      <c r="N132" s="3" t="s">
        <v>82</v>
      </c>
      <c r="O132" s="3" t="s">
        <v>82</v>
      </c>
      <c r="P132" s="3"/>
      <c r="Q132" s="3" t="s">
        <v>82</v>
      </c>
      <c r="R132" s="3" t="s">
        <v>82</v>
      </c>
      <c r="S132" s="3" t="s">
        <v>82</v>
      </c>
      <c r="T132" s="3" t="s">
        <v>82</v>
      </c>
      <c r="U132" s="3" t="s">
        <v>82</v>
      </c>
      <c r="V132" s="3" t="s">
        <v>82</v>
      </c>
      <c r="W132" s="3" t="s">
        <v>82</v>
      </c>
      <c r="X132" s="3" t="s">
        <v>112</v>
      </c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 t="s">
        <v>21</v>
      </c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R132" t="str">
        <f t="shared" si="18"/>
        <v>CORRECT</v>
      </c>
    </row>
    <row r="133" spans="2:70" x14ac:dyDescent="0.25">
      <c r="B133" s="4">
        <v>44510</v>
      </c>
      <c r="C133" s="69" t="s">
        <v>24</v>
      </c>
      <c r="D133" s="54">
        <v>3</v>
      </c>
      <c r="E133" t="s">
        <v>91</v>
      </c>
      <c r="F133" s="3" t="s">
        <v>83</v>
      </c>
      <c r="G133" s="34" t="s">
        <v>757</v>
      </c>
      <c r="H133" t="s">
        <v>17</v>
      </c>
      <c r="J133" s="3" t="s">
        <v>82</v>
      </c>
      <c r="K133" s="3" t="s">
        <v>82</v>
      </c>
      <c r="L133" s="3" t="s">
        <v>112</v>
      </c>
      <c r="M133" s="3" t="s">
        <v>82</v>
      </c>
      <c r="N133" s="3" t="s">
        <v>82</v>
      </c>
      <c r="O133" s="3" t="s">
        <v>82</v>
      </c>
      <c r="P133" s="3"/>
      <c r="Q133" s="3" t="s">
        <v>82</v>
      </c>
      <c r="R133" s="3" t="s">
        <v>82</v>
      </c>
      <c r="S133" s="3" t="s">
        <v>82</v>
      </c>
      <c r="T133" s="3" t="s">
        <v>82</v>
      </c>
      <c r="U133" s="3" t="s">
        <v>82</v>
      </c>
      <c r="V133" s="3" t="s">
        <v>82</v>
      </c>
      <c r="W133" s="3" t="s">
        <v>82</v>
      </c>
      <c r="X133" s="3" t="s">
        <v>82</v>
      </c>
      <c r="Z133" s="72" t="s">
        <v>778</v>
      </c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 t="s">
        <v>84</v>
      </c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R133" t="str">
        <f t="shared" si="18"/>
        <v>CORRECT</v>
      </c>
    </row>
    <row r="134" spans="2:70" x14ac:dyDescent="0.25">
      <c r="B134" s="4">
        <v>44510</v>
      </c>
      <c r="C134" s="69" t="s">
        <v>24</v>
      </c>
      <c r="D134" s="54">
        <v>3.5</v>
      </c>
      <c r="E134" t="s">
        <v>58</v>
      </c>
      <c r="F134" s="3" t="s">
        <v>80</v>
      </c>
      <c r="G134" s="34" t="s">
        <v>763</v>
      </c>
      <c r="H134" t="s">
        <v>17</v>
      </c>
      <c r="J134" s="3" t="s">
        <v>82</v>
      </c>
      <c r="K134" s="3" t="s">
        <v>82</v>
      </c>
      <c r="L134" s="3" t="s">
        <v>82</v>
      </c>
      <c r="M134" s="3" t="s">
        <v>82</v>
      </c>
      <c r="N134" s="3" t="s">
        <v>82</v>
      </c>
      <c r="O134" s="3" t="s">
        <v>82</v>
      </c>
      <c r="P134" s="3"/>
      <c r="Q134" s="3" t="s">
        <v>82</v>
      </c>
      <c r="R134" s="3" t="s">
        <v>82</v>
      </c>
      <c r="S134" s="3" t="s">
        <v>82</v>
      </c>
      <c r="T134" s="3" t="s">
        <v>82</v>
      </c>
      <c r="U134" s="3" t="s">
        <v>82</v>
      </c>
      <c r="V134" s="3" t="s">
        <v>82</v>
      </c>
      <c r="W134" s="3" t="s">
        <v>82</v>
      </c>
      <c r="X134" s="3" t="s">
        <v>82</v>
      </c>
      <c r="AB134" s="22"/>
      <c r="AC134" s="22"/>
      <c r="AD134" s="22" t="s">
        <v>21</v>
      </c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R134" t="str">
        <f t="shared" si="18"/>
        <v>CORRECT</v>
      </c>
    </row>
    <row r="135" spans="2:70" x14ac:dyDescent="0.25">
      <c r="B135" s="4">
        <v>44510</v>
      </c>
      <c r="C135" s="69" t="s">
        <v>24</v>
      </c>
      <c r="D135" s="54">
        <f>1.25</f>
        <v>1.25</v>
      </c>
      <c r="E135" t="s">
        <v>779</v>
      </c>
      <c r="F135" s="3" t="s">
        <v>83</v>
      </c>
      <c r="G135" s="34" t="s">
        <v>765</v>
      </c>
      <c r="H135" t="s">
        <v>17</v>
      </c>
      <c r="J135" s="3" t="s">
        <v>82</v>
      </c>
      <c r="K135" s="3" t="s">
        <v>82</v>
      </c>
      <c r="L135" s="3" t="s">
        <v>82</v>
      </c>
      <c r="M135" s="3" t="s">
        <v>82</v>
      </c>
      <c r="N135" s="3" t="s">
        <v>82</v>
      </c>
      <c r="O135" s="3" t="s">
        <v>82</v>
      </c>
      <c r="P135" s="3"/>
      <c r="Q135" s="3" t="s">
        <v>82</v>
      </c>
      <c r="R135" s="3" t="s">
        <v>82</v>
      </c>
      <c r="S135" s="3" t="s">
        <v>82</v>
      </c>
      <c r="T135" s="3" t="s">
        <v>82</v>
      </c>
      <c r="U135" s="3" t="s">
        <v>82</v>
      </c>
      <c r="V135" s="3" t="s">
        <v>82</v>
      </c>
      <c r="W135" s="3" t="s">
        <v>82</v>
      </c>
      <c r="X135" s="3" t="s">
        <v>112</v>
      </c>
      <c r="Z135" s="72" t="s">
        <v>780</v>
      </c>
      <c r="AB135" s="22"/>
      <c r="AC135" s="22"/>
      <c r="AD135" s="22"/>
      <c r="AE135" s="22"/>
      <c r="AF135" s="22" t="s">
        <v>84</v>
      </c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R135" t="str">
        <f t="shared" si="18"/>
        <v>CORRECT</v>
      </c>
    </row>
    <row r="136" spans="2:70" x14ac:dyDescent="0.25">
      <c r="B136" s="4">
        <v>44510</v>
      </c>
      <c r="C136" s="69" t="s">
        <v>24</v>
      </c>
      <c r="D136" s="54">
        <f>2+5/6</f>
        <v>2.8333333333333335</v>
      </c>
      <c r="E136" t="s">
        <v>51</v>
      </c>
      <c r="F136" s="3" t="s">
        <v>80</v>
      </c>
      <c r="G136" s="34" t="s">
        <v>758</v>
      </c>
      <c r="H136" t="s">
        <v>17</v>
      </c>
      <c r="J136" s="3" t="s">
        <v>82</v>
      </c>
      <c r="K136" s="3" t="s">
        <v>82</v>
      </c>
      <c r="L136" s="3" t="s">
        <v>82</v>
      </c>
      <c r="M136" s="3" t="s">
        <v>82</v>
      </c>
      <c r="N136" s="3" t="s">
        <v>82</v>
      </c>
      <c r="O136" s="3" t="s">
        <v>82</v>
      </c>
      <c r="P136" s="3"/>
      <c r="Q136" s="3" t="s">
        <v>82</v>
      </c>
      <c r="R136" s="3" t="s">
        <v>82</v>
      </c>
      <c r="S136" s="3" t="s">
        <v>82</v>
      </c>
      <c r="T136" s="3" t="s">
        <v>82</v>
      </c>
      <c r="U136" s="3" t="s">
        <v>82</v>
      </c>
      <c r="V136" s="3" t="s">
        <v>82</v>
      </c>
      <c r="W136" s="3" t="s">
        <v>82</v>
      </c>
      <c r="X136" s="3" t="s">
        <v>82</v>
      </c>
      <c r="AB136" s="22"/>
      <c r="AC136" s="22"/>
      <c r="AD136" s="22"/>
      <c r="AE136" s="22"/>
      <c r="AF136" s="22"/>
      <c r="AG136" s="22"/>
      <c r="AH136" s="22" t="s">
        <v>21</v>
      </c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R136" t="str">
        <f t="shared" si="18"/>
        <v>CORRECT</v>
      </c>
    </row>
    <row r="137" spans="2:70" x14ac:dyDescent="0.25">
      <c r="B137" s="4">
        <v>44510</v>
      </c>
      <c r="C137" s="69" t="s">
        <v>24</v>
      </c>
      <c r="D137" s="54">
        <v>4</v>
      </c>
      <c r="E137" t="s">
        <v>56</v>
      </c>
      <c r="F137" s="3" t="s">
        <v>83</v>
      </c>
      <c r="G137" s="34" t="s">
        <v>766</v>
      </c>
      <c r="H137" t="s">
        <v>17</v>
      </c>
      <c r="J137" s="3" t="s">
        <v>82</v>
      </c>
      <c r="K137" s="3" t="s">
        <v>82</v>
      </c>
      <c r="L137" s="3" t="s">
        <v>82</v>
      </c>
      <c r="M137" s="3" t="s">
        <v>82</v>
      </c>
      <c r="N137" s="3" t="s">
        <v>112</v>
      </c>
      <c r="O137" s="3" t="s">
        <v>82</v>
      </c>
      <c r="P137" s="3"/>
      <c r="Q137" s="3" t="s">
        <v>82</v>
      </c>
      <c r="R137" s="3" t="s">
        <v>82</v>
      </c>
      <c r="S137" s="3" t="s">
        <v>82</v>
      </c>
      <c r="T137" s="3" t="s">
        <v>82</v>
      </c>
      <c r="U137" s="3" t="s">
        <v>82</v>
      </c>
      <c r="V137" s="3" t="s">
        <v>82</v>
      </c>
      <c r="W137" s="3" t="s">
        <v>112</v>
      </c>
      <c r="X137" s="3" t="s">
        <v>112</v>
      </c>
      <c r="Z137" s="72" t="s">
        <v>782</v>
      </c>
      <c r="AB137" s="22"/>
      <c r="AC137" s="22"/>
      <c r="AD137" s="22"/>
      <c r="AE137" s="22"/>
      <c r="AF137" s="22"/>
      <c r="AG137" s="22" t="s">
        <v>84</v>
      </c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R137" t="str">
        <f t="shared" si="18"/>
        <v>CORRECT</v>
      </c>
    </row>
    <row r="138" spans="2:70" x14ac:dyDescent="0.25">
      <c r="B138" s="4">
        <v>44510</v>
      </c>
      <c r="C138" s="69" t="s">
        <v>24</v>
      </c>
      <c r="D138" s="54">
        <f>3.75</f>
        <v>3.75</v>
      </c>
      <c r="E138" t="s">
        <v>91</v>
      </c>
      <c r="F138" s="3" t="s">
        <v>80</v>
      </c>
      <c r="G138" s="34" t="s">
        <v>762</v>
      </c>
      <c r="H138" t="s">
        <v>17</v>
      </c>
      <c r="J138" s="3" t="s">
        <v>82</v>
      </c>
      <c r="K138" s="3" t="s">
        <v>82</v>
      </c>
      <c r="L138" s="3" t="s">
        <v>82</v>
      </c>
      <c r="M138" s="3" t="s">
        <v>82</v>
      </c>
      <c r="N138" s="3" t="s">
        <v>82</v>
      </c>
      <c r="O138" s="3" t="s">
        <v>82</v>
      </c>
      <c r="P138" s="3"/>
      <c r="Q138" s="3" t="s">
        <v>82</v>
      </c>
      <c r="R138" s="3" t="s">
        <v>82</v>
      </c>
      <c r="S138" s="3" t="s">
        <v>82</v>
      </c>
      <c r="T138" s="3" t="s">
        <v>82</v>
      </c>
      <c r="U138" s="3" t="s">
        <v>82</v>
      </c>
      <c r="V138" s="3" t="s">
        <v>82</v>
      </c>
      <c r="W138" s="3" t="s">
        <v>82</v>
      </c>
      <c r="X138" s="3" t="s">
        <v>82</v>
      </c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 t="s">
        <v>21</v>
      </c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R138" t="str">
        <f t="shared" si="18"/>
        <v>CORRECT</v>
      </c>
    </row>
    <row r="139" spans="2:70" x14ac:dyDescent="0.25">
      <c r="B139" s="4">
        <v>44510</v>
      </c>
      <c r="C139" s="69" t="s">
        <v>24</v>
      </c>
      <c r="D139" s="54">
        <f>3+58/60</f>
        <v>3.9666666666666668</v>
      </c>
      <c r="E139" t="s">
        <v>91</v>
      </c>
      <c r="F139" s="3" t="s">
        <v>80</v>
      </c>
      <c r="G139" s="34" t="s">
        <v>767</v>
      </c>
      <c r="H139" t="s">
        <v>17</v>
      </c>
      <c r="J139" s="3" t="s">
        <v>82</v>
      </c>
      <c r="K139" s="3" t="s">
        <v>82</v>
      </c>
      <c r="L139" s="3" t="s">
        <v>82</v>
      </c>
      <c r="M139" s="3" t="s">
        <v>82</v>
      </c>
      <c r="N139" s="3" t="s">
        <v>82</v>
      </c>
      <c r="O139" s="3" t="s">
        <v>82</v>
      </c>
      <c r="P139" s="3"/>
      <c r="Q139" s="3" t="s">
        <v>82</v>
      </c>
      <c r="R139" s="3" t="s">
        <v>82</v>
      </c>
      <c r="S139" s="3" t="s">
        <v>82</v>
      </c>
      <c r="T139" s="3" t="s">
        <v>82</v>
      </c>
      <c r="U139" s="3" t="s">
        <v>82</v>
      </c>
      <c r="V139" s="3" t="s">
        <v>82</v>
      </c>
      <c r="W139" s="3" t="s">
        <v>82</v>
      </c>
      <c r="X139" s="3" t="s">
        <v>82</v>
      </c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 t="s">
        <v>21</v>
      </c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R139" t="str">
        <f t="shared" si="18"/>
        <v>CORRECT</v>
      </c>
    </row>
    <row r="140" spans="2:70" x14ac:dyDescent="0.25">
      <c r="B140" s="4">
        <v>44510</v>
      </c>
      <c r="C140" s="69" t="s">
        <v>24</v>
      </c>
      <c r="D140" s="54">
        <f>1+53/60</f>
        <v>1.8833333333333333</v>
      </c>
      <c r="E140" t="s">
        <v>56</v>
      </c>
      <c r="F140" s="3" t="s">
        <v>80</v>
      </c>
      <c r="G140" s="34" t="s">
        <v>769</v>
      </c>
      <c r="H140" t="s">
        <v>17</v>
      </c>
      <c r="J140" s="3" t="s">
        <v>82</v>
      </c>
      <c r="K140" s="3" t="s">
        <v>82</v>
      </c>
      <c r="L140" s="3" t="s">
        <v>82</v>
      </c>
      <c r="M140" s="3" t="s">
        <v>82</v>
      </c>
      <c r="N140" s="3" t="s">
        <v>82</v>
      </c>
      <c r="O140" s="3" t="s">
        <v>82</v>
      </c>
      <c r="P140" s="3"/>
      <c r="Q140" s="3" t="s">
        <v>82</v>
      </c>
      <c r="R140" s="3" t="s">
        <v>82</v>
      </c>
      <c r="S140" s="3" t="s">
        <v>82</v>
      </c>
      <c r="T140" s="3" t="s">
        <v>82</v>
      </c>
      <c r="U140" s="3" t="s">
        <v>82</v>
      </c>
      <c r="V140" s="3" t="s">
        <v>82</v>
      </c>
      <c r="W140" s="3" t="s">
        <v>82</v>
      </c>
      <c r="X140" s="3" t="s">
        <v>82</v>
      </c>
      <c r="AB140" s="22"/>
      <c r="AC140" s="22"/>
      <c r="AD140" s="22"/>
      <c r="AE140" s="22"/>
      <c r="AF140" s="22"/>
      <c r="AG140" s="22" t="s">
        <v>21</v>
      </c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R140" t="str">
        <f t="shared" si="18"/>
        <v>CORRECT</v>
      </c>
    </row>
    <row r="141" spans="2:70" x14ac:dyDescent="0.25">
      <c r="B141" s="4">
        <v>44510</v>
      </c>
      <c r="C141" s="69" t="s">
        <v>24</v>
      </c>
      <c r="D141" s="54">
        <f>2+51/60</f>
        <v>2.85</v>
      </c>
      <c r="E141" t="s">
        <v>91</v>
      </c>
      <c r="F141" s="3" t="s">
        <v>80</v>
      </c>
      <c r="G141" s="34" t="s">
        <v>770</v>
      </c>
      <c r="H141" t="s">
        <v>17</v>
      </c>
      <c r="J141" s="3" t="s">
        <v>82</v>
      </c>
      <c r="K141" s="3" t="s">
        <v>82</v>
      </c>
      <c r="L141" s="3" t="s">
        <v>82</v>
      </c>
      <c r="M141" s="3" t="s">
        <v>82</v>
      </c>
      <c r="N141" s="3" t="s">
        <v>82</v>
      </c>
      <c r="O141" s="3" t="s">
        <v>82</v>
      </c>
      <c r="P141" s="3"/>
      <c r="Q141" s="3" t="s">
        <v>82</v>
      </c>
      <c r="R141" s="3" t="s">
        <v>82</v>
      </c>
      <c r="S141" s="3" t="s">
        <v>82</v>
      </c>
      <c r="T141" s="3" t="s">
        <v>82</v>
      </c>
      <c r="U141" s="3" t="s">
        <v>82</v>
      </c>
      <c r="V141" s="3" t="s">
        <v>82</v>
      </c>
      <c r="W141" s="3" t="s">
        <v>82</v>
      </c>
      <c r="X141" s="3" t="s">
        <v>82</v>
      </c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 t="s">
        <v>21</v>
      </c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R141" t="str">
        <f t="shared" si="18"/>
        <v>CORRECT</v>
      </c>
    </row>
    <row r="142" spans="2:70" ht="30" x14ac:dyDescent="0.25">
      <c r="B142" s="4">
        <v>44510</v>
      </c>
      <c r="C142" s="69" t="s">
        <v>24</v>
      </c>
      <c r="D142" s="54">
        <v>3.5</v>
      </c>
      <c r="E142" t="s">
        <v>652</v>
      </c>
      <c r="F142" s="3" t="s">
        <v>83</v>
      </c>
      <c r="G142" s="34" t="s">
        <v>771</v>
      </c>
      <c r="H142" t="s">
        <v>17</v>
      </c>
      <c r="J142" s="3" t="s">
        <v>82</v>
      </c>
      <c r="K142" s="3" t="s">
        <v>82</v>
      </c>
      <c r="L142" s="3" t="s">
        <v>82</v>
      </c>
      <c r="M142" s="3" t="s">
        <v>82</v>
      </c>
      <c r="N142" s="3" t="s">
        <v>82</v>
      </c>
      <c r="O142" s="3" t="s">
        <v>82</v>
      </c>
      <c r="P142" s="3"/>
      <c r="Q142" s="3" t="s">
        <v>82</v>
      </c>
      <c r="R142" s="3" t="s">
        <v>82</v>
      </c>
      <c r="S142" s="3" t="s">
        <v>112</v>
      </c>
      <c r="T142" s="3" t="s">
        <v>82</v>
      </c>
      <c r="U142" s="3" t="s">
        <v>82</v>
      </c>
      <c r="V142" s="3" t="s">
        <v>82</v>
      </c>
      <c r="W142" s="3" t="s">
        <v>82</v>
      </c>
      <c r="X142" s="3" t="s">
        <v>82</v>
      </c>
      <c r="Z142" s="72" t="s">
        <v>783</v>
      </c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 t="s">
        <v>84</v>
      </c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R142" t="str">
        <f t="shared" si="18"/>
        <v>CORRECT</v>
      </c>
    </row>
    <row r="143" spans="2:70" x14ac:dyDescent="0.25">
      <c r="B143" s="4">
        <v>44512</v>
      </c>
      <c r="C143" s="69" t="s">
        <v>24</v>
      </c>
      <c r="D143" s="54">
        <v>3.5</v>
      </c>
      <c r="E143" t="s">
        <v>623</v>
      </c>
      <c r="F143" s="3" t="s">
        <v>80</v>
      </c>
      <c r="G143" s="34" t="s">
        <v>772</v>
      </c>
      <c r="H143" t="s">
        <v>17</v>
      </c>
      <c r="J143" s="3" t="s">
        <v>82</v>
      </c>
      <c r="K143" s="3" t="s">
        <v>82</v>
      </c>
      <c r="L143" s="3" t="s">
        <v>82</v>
      </c>
      <c r="M143" s="3" t="s">
        <v>82</v>
      </c>
      <c r="N143" s="3" t="s">
        <v>82</v>
      </c>
      <c r="O143" s="3" t="s">
        <v>82</v>
      </c>
      <c r="P143" s="3"/>
      <c r="Q143" s="3" t="s">
        <v>82</v>
      </c>
      <c r="R143" s="3" t="s">
        <v>82</v>
      </c>
      <c r="S143" s="3" t="s">
        <v>112</v>
      </c>
      <c r="T143" s="3" t="s">
        <v>82</v>
      </c>
      <c r="U143" s="3" t="s">
        <v>82</v>
      </c>
      <c r="V143" s="3" t="s">
        <v>82</v>
      </c>
      <c r="W143" s="3" t="s">
        <v>82</v>
      </c>
      <c r="X143" s="3" t="s">
        <v>82</v>
      </c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 t="s">
        <v>21</v>
      </c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R143" t="str">
        <f t="shared" si="18"/>
        <v>CORRECT</v>
      </c>
    </row>
    <row r="144" spans="2:70" x14ac:dyDescent="0.25">
      <c r="B144" s="4">
        <v>44512</v>
      </c>
      <c r="C144" s="69" t="s">
        <v>24</v>
      </c>
      <c r="D144" s="54">
        <f>2+36/60</f>
        <v>2.6</v>
      </c>
      <c r="E144" t="s">
        <v>91</v>
      </c>
      <c r="F144" s="3" t="s">
        <v>80</v>
      </c>
      <c r="G144" s="34" t="s">
        <v>773</v>
      </c>
      <c r="H144" t="s">
        <v>17</v>
      </c>
      <c r="J144" s="3" t="s">
        <v>82</v>
      </c>
      <c r="K144" s="3" t="s">
        <v>82</v>
      </c>
      <c r="L144" s="3" t="s">
        <v>82</v>
      </c>
      <c r="M144" s="3" t="s">
        <v>82</v>
      </c>
      <c r="N144" s="3" t="s">
        <v>82</v>
      </c>
      <c r="O144" s="3" t="s">
        <v>82</v>
      </c>
      <c r="P144" s="3"/>
      <c r="Q144" s="3" t="s">
        <v>82</v>
      </c>
      <c r="R144" s="3" t="s">
        <v>82</v>
      </c>
      <c r="S144" s="3" t="s">
        <v>112</v>
      </c>
      <c r="T144" s="3" t="s">
        <v>82</v>
      </c>
      <c r="U144" s="3" t="s">
        <v>82</v>
      </c>
      <c r="V144" s="3" t="s">
        <v>82</v>
      </c>
      <c r="W144" s="3" t="s">
        <v>82</v>
      </c>
      <c r="X144" s="3" t="s">
        <v>82</v>
      </c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 t="s">
        <v>21</v>
      </c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R144" t="str">
        <f t="shared" si="18"/>
        <v>CORRECT</v>
      </c>
    </row>
    <row r="145" spans="2:70" x14ac:dyDescent="0.25">
      <c r="B145" s="4">
        <v>44512</v>
      </c>
      <c r="C145" s="69" t="s">
        <v>24</v>
      </c>
      <c r="D145" s="54">
        <f>3.3</f>
        <v>3.3</v>
      </c>
      <c r="E145" t="s">
        <v>66</v>
      </c>
      <c r="F145" s="3" t="s">
        <v>80</v>
      </c>
      <c r="G145" s="34" t="s">
        <v>774</v>
      </c>
      <c r="H145" t="s">
        <v>17</v>
      </c>
      <c r="J145" s="3" t="s">
        <v>82</v>
      </c>
      <c r="K145" s="3" t="s">
        <v>82</v>
      </c>
      <c r="L145" s="3" t="s">
        <v>82</v>
      </c>
      <c r="M145" s="3" t="s">
        <v>82</v>
      </c>
      <c r="N145" s="3" t="s">
        <v>82</v>
      </c>
      <c r="O145" s="3" t="s">
        <v>82</v>
      </c>
      <c r="P145" s="3"/>
      <c r="Q145" s="3" t="s">
        <v>82</v>
      </c>
      <c r="R145" s="3" t="s">
        <v>82</v>
      </c>
      <c r="S145" s="3" t="s">
        <v>112</v>
      </c>
      <c r="T145" s="3" t="s">
        <v>82</v>
      </c>
      <c r="U145" s="3" t="s">
        <v>82</v>
      </c>
      <c r="V145" s="3" t="s">
        <v>82</v>
      </c>
      <c r="W145" s="3" t="s">
        <v>82</v>
      </c>
      <c r="X145" s="3" t="s">
        <v>82</v>
      </c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 t="s">
        <v>21</v>
      </c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R145" t="str">
        <f t="shared" si="18"/>
        <v>CORRECT</v>
      </c>
    </row>
    <row r="146" spans="2:70" x14ac:dyDescent="0.25">
      <c r="B146" s="4">
        <v>44512</v>
      </c>
      <c r="C146" s="140">
        <v>700</v>
      </c>
      <c r="D146" s="54">
        <f>3+1/12</f>
        <v>3.0833333333333335</v>
      </c>
      <c r="E146" t="s">
        <v>91</v>
      </c>
      <c r="F146" s="3" t="s">
        <v>80</v>
      </c>
      <c r="G146" s="34" t="s">
        <v>734</v>
      </c>
      <c r="H146" t="s">
        <v>17</v>
      </c>
      <c r="J146" s="3" t="s">
        <v>82</v>
      </c>
      <c r="K146" s="3" t="s">
        <v>82</v>
      </c>
      <c r="L146" s="3" t="s">
        <v>82</v>
      </c>
      <c r="M146" s="3" t="s">
        <v>82</v>
      </c>
      <c r="N146" s="3" t="s">
        <v>82</v>
      </c>
      <c r="O146" s="3" t="s">
        <v>82</v>
      </c>
      <c r="P146" s="3"/>
      <c r="Q146" s="3" t="s">
        <v>82</v>
      </c>
      <c r="R146" s="3" t="s">
        <v>82</v>
      </c>
      <c r="S146" s="3" t="s">
        <v>82</v>
      </c>
      <c r="T146" s="3" t="s">
        <v>82</v>
      </c>
      <c r="U146" s="3" t="s">
        <v>82</v>
      </c>
      <c r="V146" s="3" t="s">
        <v>82</v>
      </c>
      <c r="W146" s="3" t="s">
        <v>82</v>
      </c>
      <c r="X146" s="3" t="s">
        <v>82</v>
      </c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 t="s">
        <v>21</v>
      </c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R146" t="str">
        <f t="shared" si="18"/>
        <v>CORRECT</v>
      </c>
    </row>
    <row r="147" spans="2:70" ht="75" x14ac:dyDescent="0.25">
      <c r="B147" s="4">
        <v>44512</v>
      </c>
      <c r="C147" s="140">
        <v>700</v>
      </c>
      <c r="D147" s="54">
        <f>2.0865</f>
        <v>2.0865</v>
      </c>
      <c r="E147" t="s">
        <v>58</v>
      </c>
      <c r="F147" s="3" t="s">
        <v>83</v>
      </c>
      <c r="G147" s="34" t="s">
        <v>735</v>
      </c>
      <c r="H147" t="s">
        <v>17</v>
      </c>
      <c r="J147" s="3" t="s">
        <v>82</v>
      </c>
      <c r="K147" s="3" t="s">
        <v>82</v>
      </c>
      <c r="L147" s="3" t="s">
        <v>82</v>
      </c>
      <c r="M147" s="3" t="s">
        <v>82</v>
      </c>
      <c r="N147" s="3" t="s">
        <v>82</v>
      </c>
      <c r="O147" s="3" t="s">
        <v>82</v>
      </c>
      <c r="P147" s="3"/>
      <c r="Q147" s="3" t="s">
        <v>82</v>
      </c>
      <c r="R147" s="3" t="s">
        <v>112</v>
      </c>
      <c r="S147" s="3" t="s">
        <v>112</v>
      </c>
      <c r="T147" s="3" t="s">
        <v>82</v>
      </c>
      <c r="U147" s="3" t="s">
        <v>82</v>
      </c>
      <c r="V147" s="3" t="s">
        <v>112</v>
      </c>
      <c r="W147" s="3" t="s">
        <v>112</v>
      </c>
      <c r="X147" s="3" t="s">
        <v>112</v>
      </c>
      <c r="Z147" s="72" t="s">
        <v>785</v>
      </c>
      <c r="AB147" s="22"/>
      <c r="AC147" s="22"/>
      <c r="AD147" s="22" t="s">
        <v>84</v>
      </c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R147" t="str">
        <f t="shared" si="18"/>
        <v>CORRECT</v>
      </c>
    </row>
    <row r="148" spans="2:70" ht="30" x14ac:dyDescent="0.25">
      <c r="B148" s="4">
        <v>44512</v>
      </c>
      <c r="C148" s="140">
        <v>700</v>
      </c>
      <c r="D148" s="54">
        <v>5.5</v>
      </c>
      <c r="E148" t="s">
        <v>514</v>
      </c>
      <c r="F148" s="3" t="s">
        <v>83</v>
      </c>
      <c r="G148" s="34" t="s">
        <v>736</v>
      </c>
      <c r="H148" t="s">
        <v>17</v>
      </c>
      <c r="J148" s="3" t="s">
        <v>82</v>
      </c>
      <c r="K148" s="3" t="s">
        <v>82</v>
      </c>
      <c r="L148" s="3" t="s">
        <v>82</v>
      </c>
      <c r="M148" s="3" t="s">
        <v>82</v>
      </c>
      <c r="N148" s="3" t="s">
        <v>82</v>
      </c>
      <c r="O148" s="3" t="s">
        <v>82</v>
      </c>
      <c r="P148" s="3"/>
      <c r="Q148" s="3" t="s">
        <v>82</v>
      </c>
      <c r="R148" s="3" t="s">
        <v>82</v>
      </c>
      <c r="S148" s="3" t="s">
        <v>82</v>
      </c>
      <c r="T148" s="3" t="s">
        <v>82</v>
      </c>
      <c r="U148" s="3" t="s">
        <v>82</v>
      </c>
      <c r="V148" s="3" t="s">
        <v>82</v>
      </c>
      <c r="W148" s="3" t="s">
        <v>82</v>
      </c>
      <c r="X148" s="3" t="s">
        <v>82</v>
      </c>
      <c r="Z148" s="72" t="s">
        <v>786</v>
      </c>
      <c r="AB148" s="22"/>
      <c r="AC148" s="22" t="s">
        <v>84</v>
      </c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R148" t="str">
        <f t="shared" si="18"/>
        <v>CORRECT</v>
      </c>
    </row>
    <row r="149" spans="2:70" ht="60" x14ac:dyDescent="0.25">
      <c r="B149" s="4">
        <v>44512</v>
      </c>
      <c r="C149" s="140">
        <v>700</v>
      </c>
      <c r="D149" s="54">
        <v>3.75</v>
      </c>
      <c r="E149" t="s">
        <v>514</v>
      </c>
      <c r="F149" s="3" t="s">
        <v>83</v>
      </c>
      <c r="G149" s="34" t="s">
        <v>737</v>
      </c>
      <c r="H149" t="s">
        <v>17</v>
      </c>
      <c r="J149" s="3" t="s">
        <v>82</v>
      </c>
      <c r="K149" s="3" t="s">
        <v>82</v>
      </c>
      <c r="L149" s="3" t="s">
        <v>82</v>
      </c>
      <c r="M149" s="3" t="s">
        <v>82</v>
      </c>
      <c r="N149" s="3" t="s">
        <v>82</v>
      </c>
      <c r="O149" s="3" t="s">
        <v>82</v>
      </c>
      <c r="P149" s="3"/>
      <c r="Q149" s="3" t="s">
        <v>82</v>
      </c>
      <c r="R149" s="3" t="s">
        <v>82</v>
      </c>
      <c r="S149" s="3" t="s">
        <v>82</v>
      </c>
      <c r="T149" s="3" t="s">
        <v>82</v>
      </c>
      <c r="U149" s="3" t="s">
        <v>82</v>
      </c>
      <c r="V149" s="3" t="s">
        <v>82</v>
      </c>
      <c r="W149" s="3" t="s">
        <v>82</v>
      </c>
      <c r="X149" s="3" t="s">
        <v>82</v>
      </c>
      <c r="Z149" s="72" t="s">
        <v>787</v>
      </c>
      <c r="AB149" s="22"/>
      <c r="AC149" s="22" t="s">
        <v>84</v>
      </c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R149" t="str">
        <f t="shared" si="18"/>
        <v>CORRECT</v>
      </c>
    </row>
    <row r="150" spans="2:70" ht="30" x14ac:dyDescent="0.25">
      <c r="B150" s="4">
        <v>44536</v>
      </c>
      <c r="C150" s="140">
        <v>700</v>
      </c>
      <c r="D150" s="54">
        <f>3+19/60</f>
        <v>3.3166666666666664</v>
      </c>
      <c r="E150" t="s">
        <v>10</v>
      </c>
      <c r="F150" s="3" t="s">
        <v>80</v>
      </c>
      <c r="G150" s="34" t="s">
        <v>738</v>
      </c>
      <c r="H150" t="s">
        <v>17</v>
      </c>
      <c r="J150" s="3" t="s">
        <v>82</v>
      </c>
      <c r="K150" s="3" t="s">
        <v>82</v>
      </c>
      <c r="L150" s="3" t="s">
        <v>82</v>
      </c>
      <c r="M150" s="3" t="s">
        <v>82</v>
      </c>
      <c r="N150" s="3" t="s">
        <v>82</v>
      </c>
      <c r="O150" s="3" t="s">
        <v>82</v>
      </c>
      <c r="P150" s="3"/>
      <c r="Q150" s="3" t="s">
        <v>82</v>
      </c>
      <c r="R150" s="3" t="s">
        <v>82</v>
      </c>
      <c r="S150" s="3" t="s">
        <v>82</v>
      </c>
      <c r="T150" s="3" t="s">
        <v>82</v>
      </c>
      <c r="U150" s="3" t="s">
        <v>82</v>
      </c>
      <c r="V150" s="3" t="s">
        <v>82</v>
      </c>
      <c r="W150" s="3" t="s">
        <v>82</v>
      </c>
      <c r="X150" s="3" t="s">
        <v>82</v>
      </c>
      <c r="Z150" s="72" t="s">
        <v>952</v>
      </c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 t="s">
        <v>21</v>
      </c>
      <c r="BR150" t="str">
        <f t="shared" si="18"/>
        <v>CORRECT</v>
      </c>
    </row>
    <row r="151" spans="2:70" ht="60" x14ac:dyDescent="0.25">
      <c r="B151" s="4">
        <v>44536</v>
      </c>
      <c r="C151" s="140">
        <v>700</v>
      </c>
      <c r="D151" s="54">
        <v>10</v>
      </c>
      <c r="E151" t="s">
        <v>54</v>
      </c>
      <c r="F151" s="3" t="s">
        <v>83</v>
      </c>
      <c r="G151" s="34" t="s">
        <v>739</v>
      </c>
      <c r="H151" t="s">
        <v>17</v>
      </c>
      <c r="J151" s="3" t="s">
        <v>82</v>
      </c>
      <c r="K151" s="3" t="s">
        <v>82</v>
      </c>
      <c r="L151" s="3" t="s">
        <v>82</v>
      </c>
      <c r="M151" s="3" t="s">
        <v>82</v>
      </c>
      <c r="N151" s="3" t="s">
        <v>82</v>
      </c>
      <c r="O151" s="3" t="s">
        <v>82</v>
      </c>
      <c r="P151" s="3"/>
      <c r="Q151" s="3" t="s">
        <v>82</v>
      </c>
      <c r="R151" s="3" t="s">
        <v>82</v>
      </c>
      <c r="S151" s="3" t="s">
        <v>82</v>
      </c>
      <c r="T151" s="3" t="s">
        <v>82</v>
      </c>
      <c r="U151" s="3" t="s">
        <v>82</v>
      </c>
      <c r="V151" s="3" t="s">
        <v>82</v>
      </c>
      <c r="W151" s="3" t="s">
        <v>82</v>
      </c>
      <c r="X151" s="3" t="s">
        <v>82</v>
      </c>
      <c r="Z151" s="72" t="s">
        <v>953</v>
      </c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 t="s">
        <v>84</v>
      </c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R151" t="str">
        <f t="shared" si="18"/>
        <v>CORRECT</v>
      </c>
    </row>
    <row r="152" spans="2:70" x14ac:dyDescent="0.25">
      <c r="B152" s="4">
        <v>44536</v>
      </c>
      <c r="C152" s="140">
        <v>700</v>
      </c>
      <c r="D152" s="54">
        <f>2+34/60</f>
        <v>2.5666666666666664</v>
      </c>
      <c r="E152" t="s">
        <v>3</v>
      </c>
      <c r="F152" s="3" t="s">
        <v>80</v>
      </c>
      <c r="G152" s="34" t="s">
        <v>740</v>
      </c>
      <c r="H152" t="s">
        <v>17</v>
      </c>
      <c r="J152" s="3" t="s">
        <v>82</v>
      </c>
      <c r="K152" s="3" t="s">
        <v>82</v>
      </c>
      <c r="L152" s="3" t="s">
        <v>82</v>
      </c>
      <c r="M152" s="3" t="s">
        <v>82</v>
      </c>
      <c r="N152" s="3" t="s">
        <v>82</v>
      </c>
      <c r="O152" s="3" t="s">
        <v>82</v>
      </c>
      <c r="P152" s="3"/>
      <c r="Q152" s="3" t="s">
        <v>82</v>
      </c>
      <c r="R152" s="3" t="s">
        <v>82</v>
      </c>
      <c r="S152" s="3" t="s">
        <v>82</v>
      </c>
      <c r="T152" s="3" t="s">
        <v>82</v>
      </c>
      <c r="U152" s="3" t="s">
        <v>82</v>
      </c>
      <c r="V152" s="3" t="s">
        <v>82</v>
      </c>
      <c r="W152" s="3" t="s">
        <v>82</v>
      </c>
      <c r="X152" s="3" t="s">
        <v>82</v>
      </c>
      <c r="AB152" s="22" t="s">
        <v>21</v>
      </c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R152" t="str">
        <f t="shared" si="18"/>
        <v>CORRECT</v>
      </c>
    </row>
    <row r="153" spans="2:70" ht="30" x14ac:dyDescent="0.25">
      <c r="B153" s="4">
        <v>44536</v>
      </c>
      <c r="C153" s="140">
        <v>700</v>
      </c>
      <c r="D153" s="54">
        <v>13</v>
      </c>
      <c r="E153" t="s">
        <v>73</v>
      </c>
      <c r="F153" s="3" t="s">
        <v>80</v>
      </c>
      <c r="G153" s="34" t="s">
        <v>741</v>
      </c>
      <c r="H153" t="s">
        <v>17</v>
      </c>
      <c r="J153" s="3" t="s">
        <v>82</v>
      </c>
      <c r="K153" s="3" t="s">
        <v>82</v>
      </c>
      <c r="L153" s="3" t="s">
        <v>82</v>
      </c>
      <c r="M153" s="3" t="s">
        <v>82</v>
      </c>
      <c r="N153" s="3" t="s">
        <v>82</v>
      </c>
      <c r="O153" s="3" t="s">
        <v>82</v>
      </c>
      <c r="P153" s="3"/>
      <c r="Q153" s="3" t="s">
        <v>82</v>
      </c>
      <c r="R153" s="3" t="s">
        <v>82</v>
      </c>
      <c r="S153" s="3" t="s">
        <v>82</v>
      </c>
      <c r="T153" s="3" t="s">
        <v>82</v>
      </c>
      <c r="U153" s="3" t="s">
        <v>82</v>
      </c>
      <c r="V153" s="3" t="s">
        <v>82</v>
      </c>
      <c r="W153" s="3" t="s">
        <v>82</v>
      </c>
      <c r="X153" s="3" t="s">
        <v>82</v>
      </c>
      <c r="Y153" s="75" t="s">
        <v>956</v>
      </c>
      <c r="Z153" s="72" t="s">
        <v>954</v>
      </c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 t="s">
        <v>21</v>
      </c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R153" t="str">
        <f t="shared" si="18"/>
        <v>CORRECT</v>
      </c>
    </row>
    <row r="154" spans="2:70" x14ac:dyDescent="0.25">
      <c r="B154" s="4">
        <v>44517</v>
      </c>
      <c r="C154" s="140">
        <v>700</v>
      </c>
      <c r="D154" s="54">
        <v>8.5</v>
      </c>
      <c r="E154" t="s">
        <v>623</v>
      </c>
      <c r="F154" s="3" t="s">
        <v>83</v>
      </c>
      <c r="G154" s="34" t="s">
        <v>742</v>
      </c>
      <c r="H154" t="s">
        <v>17</v>
      </c>
      <c r="J154" s="3" t="s">
        <v>82</v>
      </c>
      <c r="K154" s="3" t="s">
        <v>82</v>
      </c>
      <c r="L154" s="3" t="s">
        <v>82</v>
      </c>
      <c r="M154" s="3" t="s">
        <v>82</v>
      </c>
      <c r="N154" s="3" t="s">
        <v>82</v>
      </c>
      <c r="O154" s="3" t="s">
        <v>82</v>
      </c>
      <c r="P154" s="3"/>
      <c r="Q154" s="3" t="s">
        <v>82</v>
      </c>
      <c r="R154" s="3" t="s">
        <v>112</v>
      </c>
      <c r="S154" s="3" t="s">
        <v>112</v>
      </c>
      <c r="T154" s="3" t="s">
        <v>82</v>
      </c>
      <c r="U154" s="3" t="s">
        <v>82</v>
      </c>
      <c r="V154" s="3" t="s">
        <v>82</v>
      </c>
      <c r="W154" s="3" t="s">
        <v>82</v>
      </c>
      <c r="X154" s="3" t="s">
        <v>82</v>
      </c>
      <c r="Z154" s="143" t="s">
        <v>955</v>
      </c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 t="s">
        <v>84</v>
      </c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R154" t="str">
        <f t="shared" si="18"/>
        <v>CORRECT</v>
      </c>
    </row>
    <row r="155" spans="2:70" x14ac:dyDescent="0.25">
      <c r="B155" s="4">
        <v>44517</v>
      </c>
      <c r="C155" s="140">
        <v>700</v>
      </c>
      <c r="D155" s="54">
        <f>2+36/60</f>
        <v>2.6</v>
      </c>
      <c r="E155" t="s">
        <v>623</v>
      </c>
      <c r="F155" s="3" t="s">
        <v>80</v>
      </c>
      <c r="G155" s="34" t="s">
        <v>743</v>
      </c>
      <c r="H155" t="s">
        <v>17</v>
      </c>
      <c r="J155" s="3" t="s">
        <v>82</v>
      </c>
      <c r="K155" s="3" t="s">
        <v>82</v>
      </c>
      <c r="L155" s="3" t="s">
        <v>82</v>
      </c>
      <c r="M155" s="3" t="s">
        <v>82</v>
      </c>
      <c r="N155" s="3" t="s">
        <v>82</v>
      </c>
      <c r="O155" s="3" t="s">
        <v>82</v>
      </c>
      <c r="P155" s="3"/>
      <c r="Q155" s="3" t="s">
        <v>82</v>
      </c>
      <c r="R155" s="3" t="s">
        <v>82</v>
      </c>
      <c r="S155" s="3" t="s">
        <v>82</v>
      </c>
      <c r="T155" s="3" t="s">
        <v>82</v>
      </c>
      <c r="U155" s="3" t="s">
        <v>82</v>
      </c>
      <c r="V155" s="3" t="s">
        <v>82</v>
      </c>
      <c r="W155" s="3" t="s">
        <v>82</v>
      </c>
      <c r="X155" s="3" t="s">
        <v>82</v>
      </c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 t="s">
        <v>21</v>
      </c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R155" t="str">
        <f t="shared" ref="BR155:BR218" si="19">IF(COUNTA(AB155:BO155)=1,"CORRECT","EMPTY")</f>
        <v>CORRECT</v>
      </c>
    </row>
    <row r="156" spans="2:70" x14ac:dyDescent="0.25">
      <c r="B156" s="4">
        <v>44510</v>
      </c>
      <c r="C156" s="140">
        <v>700</v>
      </c>
      <c r="D156" s="54">
        <v>3</v>
      </c>
      <c r="E156" t="s">
        <v>784</v>
      </c>
      <c r="F156" s="3" t="s">
        <v>83</v>
      </c>
      <c r="G156" s="34" t="s">
        <v>744</v>
      </c>
      <c r="H156" t="s">
        <v>17</v>
      </c>
      <c r="J156" s="3" t="s">
        <v>82</v>
      </c>
      <c r="K156" s="3" t="s">
        <v>82</v>
      </c>
      <c r="L156" s="3" t="s">
        <v>82</v>
      </c>
      <c r="M156" s="3" t="s">
        <v>82</v>
      </c>
      <c r="N156" s="3" t="s">
        <v>82</v>
      </c>
      <c r="O156" s="3" t="s">
        <v>82</v>
      </c>
      <c r="P156" s="3"/>
      <c r="Q156" s="3" t="s">
        <v>112</v>
      </c>
      <c r="R156" s="3" t="s">
        <v>112</v>
      </c>
      <c r="S156" s="3" t="s">
        <v>112</v>
      </c>
      <c r="T156" s="3" t="s">
        <v>82</v>
      </c>
      <c r="U156" s="3" t="s">
        <v>82</v>
      </c>
      <c r="V156" s="3" t="s">
        <v>112</v>
      </c>
      <c r="W156" s="3" t="s">
        <v>112</v>
      </c>
      <c r="X156" s="3" t="s">
        <v>112</v>
      </c>
      <c r="AB156" s="22"/>
      <c r="AC156" s="22"/>
      <c r="AD156" s="22"/>
      <c r="AE156" s="22"/>
      <c r="AF156" s="22"/>
      <c r="AG156" s="22"/>
      <c r="AH156" s="22"/>
      <c r="AI156" s="22"/>
      <c r="AJ156" s="22" t="s">
        <v>84</v>
      </c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R156" t="str">
        <f t="shared" si="19"/>
        <v>CORRECT</v>
      </c>
    </row>
    <row r="157" spans="2:70" x14ac:dyDescent="0.25">
      <c r="B157" s="4">
        <v>44536</v>
      </c>
      <c r="C157" s="140">
        <v>700</v>
      </c>
      <c r="D157" s="54">
        <v>2.75</v>
      </c>
      <c r="E157" t="s">
        <v>623</v>
      </c>
      <c r="F157" s="3" t="s">
        <v>80</v>
      </c>
      <c r="G157" s="34" t="s">
        <v>745</v>
      </c>
      <c r="H157" t="s">
        <v>17</v>
      </c>
      <c r="J157" s="3" t="s">
        <v>82</v>
      </c>
      <c r="K157" s="3" t="s">
        <v>82</v>
      </c>
      <c r="L157" s="3" t="s">
        <v>82</v>
      </c>
      <c r="M157" s="3" t="s">
        <v>82</v>
      </c>
      <c r="N157" s="3" t="s">
        <v>82</v>
      </c>
      <c r="O157" s="3" t="s">
        <v>82</v>
      </c>
      <c r="P157" s="3" t="s">
        <v>112</v>
      </c>
      <c r="Q157" s="3" t="s">
        <v>82</v>
      </c>
      <c r="R157" s="3" t="s">
        <v>82</v>
      </c>
      <c r="S157" s="3" t="s">
        <v>112</v>
      </c>
      <c r="T157" s="3" t="s">
        <v>82</v>
      </c>
      <c r="U157" s="3" t="s">
        <v>82</v>
      </c>
      <c r="V157" s="3" t="s">
        <v>112</v>
      </c>
      <c r="W157" s="3" t="s">
        <v>112</v>
      </c>
      <c r="X157" s="3" t="s">
        <v>82</v>
      </c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 t="s">
        <v>21</v>
      </c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R157" t="str">
        <f t="shared" si="19"/>
        <v>CORRECT</v>
      </c>
    </row>
    <row r="158" spans="2:70" x14ac:dyDescent="0.25">
      <c r="B158" s="4">
        <v>44536</v>
      </c>
      <c r="C158" s="140">
        <v>700</v>
      </c>
      <c r="D158" s="54">
        <f>2+35/60</f>
        <v>2.5833333333333335</v>
      </c>
      <c r="E158" t="s">
        <v>55</v>
      </c>
      <c r="F158" s="3" t="s">
        <v>80</v>
      </c>
      <c r="G158" s="34" t="s">
        <v>746</v>
      </c>
      <c r="H158" t="s">
        <v>17</v>
      </c>
      <c r="J158" s="3" t="s">
        <v>82</v>
      </c>
      <c r="K158" s="3" t="s">
        <v>82</v>
      </c>
      <c r="L158" s="3" t="s">
        <v>82</v>
      </c>
      <c r="M158" s="3" t="s">
        <v>82</v>
      </c>
      <c r="N158" s="3" t="s">
        <v>82</v>
      </c>
      <c r="O158" s="3" t="s">
        <v>82</v>
      </c>
      <c r="P158" s="3" t="s">
        <v>112</v>
      </c>
      <c r="Q158" s="3" t="s">
        <v>82</v>
      </c>
      <c r="R158" s="3" t="s">
        <v>82</v>
      </c>
      <c r="S158" s="3" t="s">
        <v>112</v>
      </c>
      <c r="T158" s="3" t="s">
        <v>82</v>
      </c>
      <c r="U158" s="3" t="s">
        <v>82</v>
      </c>
      <c r="V158" s="3" t="s">
        <v>112</v>
      </c>
      <c r="W158" s="3" t="s">
        <v>112</v>
      </c>
      <c r="X158" s="3" t="s">
        <v>82</v>
      </c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 t="s">
        <v>21</v>
      </c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R158" t="str">
        <f t="shared" si="19"/>
        <v>CORRECT</v>
      </c>
    </row>
    <row r="159" spans="2:70" x14ac:dyDescent="0.25">
      <c r="B159" s="4">
        <v>44536</v>
      </c>
      <c r="C159" s="140">
        <v>700</v>
      </c>
      <c r="D159" s="54">
        <v>3.5</v>
      </c>
      <c r="E159" t="s">
        <v>58</v>
      </c>
      <c r="F159" s="3" t="s">
        <v>80</v>
      </c>
      <c r="G159" s="34" t="s">
        <v>747</v>
      </c>
      <c r="H159" t="s">
        <v>17</v>
      </c>
      <c r="J159" s="3" t="s">
        <v>82</v>
      </c>
      <c r="K159" s="3" t="s">
        <v>82</v>
      </c>
      <c r="L159" s="3" t="s">
        <v>82</v>
      </c>
      <c r="M159" s="3" t="s">
        <v>82</v>
      </c>
      <c r="N159" s="3" t="s">
        <v>82</v>
      </c>
      <c r="O159" s="3" t="s">
        <v>82</v>
      </c>
      <c r="P159" s="3" t="s">
        <v>112</v>
      </c>
      <c r="Q159" s="3" t="s">
        <v>82</v>
      </c>
      <c r="R159" s="3" t="s">
        <v>82</v>
      </c>
      <c r="S159" s="3" t="s">
        <v>112</v>
      </c>
      <c r="T159" s="3" t="s">
        <v>82</v>
      </c>
      <c r="U159" s="3" t="s">
        <v>82</v>
      </c>
      <c r="V159" s="3" t="s">
        <v>112</v>
      </c>
      <c r="W159" s="3" t="s">
        <v>112</v>
      </c>
      <c r="X159" s="3" t="s">
        <v>82</v>
      </c>
      <c r="AB159" s="22"/>
      <c r="AC159" s="22"/>
      <c r="AD159" s="22" t="s">
        <v>21</v>
      </c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R159" t="str">
        <f t="shared" si="19"/>
        <v>CORRECT</v>
      </c>
    </row>
    <row r="160" spans="2:70" ht="45" x14ac:dyDescent="0.25">
      <c r="B160" s="4">
        <v>44536</v>
      </c>
      <c r="C160" s="140">
        <v>700</v>
      </c>
      <c r="D160" s="54">
        <v>2.75</v>
      </c>
      <c r="E160" t="s">
        <v>676</v>
      </c>
      <c r="F160" s="3" t="s">
        <v>83</v>
      </c>
      <c r="G160" s="34" t="s">
        <v>748</v>
      </c>
      <c r="H160" t="s">
        <v>17</v>
      </c>
      <c r="J160" s="3" t="s">
        <v>82</v>
      </c>
      <c r="K160" s="3" t="s">
        <v>82</v>
      </c>
      <c r="L160" s="3" t="s">
        <v>82</v>
      </c>
      <c r="M160" s="3" t="s">
        <v>82</v>
      </c>
      <c r="N160" s="3" t="s">
        <v>82</v>
      </c>
      <c r="O160" s="3" t="s">
        <v>82</v>
      </c>
      <c r="P160" s="3" t="s">
        <v>112</v>
      </c>
      <c r="Q160" s="3" t="s">
        <v>112</v>
      </c>
      <c r="R160" s="3" t="s">
        <v>112</v>
      </c>
      <c r="S160" s="3" t="s">
        <v>112</v>
      </c>
      <c r="T160" s="3" t="s">
        <v>112</v>
      </c>
      <c r="U160" s="3" t="s">
        <v>112</v>
      </c>
      <c r="V160" s="3" t="s">
        <v>112</v>
      </c>
      <c r="W160" s="3" t="s">
        <v>112</v>
      </c>
      <c r="X160" s="3" t="s">
        <v>112</v>
      </c>
      <c r="Z160" s="72" t="s">
        <v>948</v>
      </c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 t="s">
        <v>84</v>
      </c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R160" t="str">
        <f t="shared" si="19"/>
        <v>CORRECT</v>
      </c>
    </row>
    <row r="161" spans="2:70" ht="60" x14ac:dyDescent="0.25">
      <c r="B161" s="4">
        <v>44536</v>
      </c>
      <c r="C161" s="140">
        <v>700</v>
      </c>
      <c r="D161" s="54">
        <v>5</v>
      </c>
      <c r="E161" t="s">
        <v>779</v>
      </c>
      <c r="F161" s="3" t="s">
        <v>83</v>
      </c>
      <c r="G161" s="34" t="s">
        <v>251</v>
      </c>
      <c r="H161" t="s">
        <v>17</v>
      </c>
      <c r="J161" s="3" t="s">
        <v>82</v>
      </c>
      <c r="K161" s="3" t="s">
        <v>82</v>
      </c>
      <c r="L161" s="3" t="s">
        <v>82</v>
      </c>
      <c r="M161" s="3" t="s">
        <v>82</v>
      </c>
      <c r="N161" s="3" t="s">
        <v>82</v>
      </c>
      <c r="O161" s="3" t="s">
        <v>82</v>
      </c>
      <c r="P161" s="3" t="s">
        <v>112</v>
      </c>
      <c r="Q161" s="3" t="s">
        <v>82</v>
      </c>
      <c r="R161" s="3" t="s">
        <v>112</v>
      </c>
      <c r="S161" s="3" t="s">
        <v>112</v>
      </c>
      <c r="T161" s="3" t="s">
        <v>112</v>
      </c>
      <c r="U161" s="3" t="s">
        <v>112</v>
      </c>
      <c r="V161" s="3" t="s">
        <v>112</v>
      </c>
      <c r="W161" s="3" t="s">
        <v>112</v>
      </c>
      <c r="X161" s="3" t="s">
        <v>112</v>
      </c>
      <c r="Z161" s="72" t="s">
        <v>949</v>
      </c>
      <c r="AB161" s="22"/>
      <c r="AC161" s="22"/>
      <c r="AD161" s="22"/>
      <c r="AE161" s="22"/>
      <c r="AF161" s="22" t="s">
        <v>84</v>
      </c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R161" t="str">
        <f t="shared" si="19"/>
        <v>CORRECT</v>
      </c>
    </row>
    <row r="162" spans="2:70" ht="45" x14ac:dyDescent="0.25">
      <c r="B162" s="4">
        <v>44536</v>
      </c>
      <c r="C162" s="140">
        <v>700</v>
      </c>
      <c r="D162" s="54">
        <v>4.5</v>
      </c>
      <c r="E162" t="s">
        <v>3</v>
      </c>
      <c r="F162" s="3" t="s">
        <v>83</v>
      </c>
      <c r="G162" s="34" t="s">
        <v>252</v>
      </c>
      <c r="H162" t="s">
        <v>17</v>
      </c>
      <c r="J162" s="3" t="s">
        <v>82</v>
      </c>
      <c r="K162" s="3" t="s">
        <v>82</v>
      </c>
      <c r="L162" s="3" t="s">
        <v>82</v>
      </c>
      <c r="M162" s="3" t="s">
        <v>82</v>
      </c>
      <c r="N162" s="3" t="s">
        <v>82</v>
      </c>
      <c r="O162" s="3" t="s">
        <v>82</v>
      </c>
      <c r="P162" s="3" t="s">
        <v>82</v>
      </c>
      <c r="Q162" s="3" t="s">
        <v>82</v>
      </c>
      <c r="R162" s="3" t="s">
        <v>112</v>
      </c>
      <c r="S162" s="3" t="s">
        <v>112</v>
      </c>
      <c r="T162" s="3" t="s">
        <v>112</v>
      </c>
      <c r="U162" s="3" t="s">
        <v>112</v>
      </c>
      <c r="V162" s="3" t="s">
        <v>82</v>
      </c>
      <c r="W162" s="3" t="s">
        <v>112</v>
      </c>
      <c r="X162" s="3" t="s">
        <v>112</v>
      </c>
      <c r="Z162" s="72" t="s">
        <v>950</v>
      </c>
      <c r="AB162" s="22" t="s">
        <v>84</v>
      </c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R162" t="str">
        <f t="shared" si="19"/>
        <v>CORRECT</v>
      </c>
    </row>
    <row r="163" spans="2:70" ht="45" x14ac:dyDescent="0.25">
      <c r="B163" s="4">
        <v>44536</v>
      </c>
      <c r="C163" s="140">
        <v>700</v>
      </c>
      <c r="D163" s="56">
        <v>7</v>
      </c>
      <c r="E163" t="s">
        <v>3</v>
      </c>
      <c r="F163" s="3" t="s">
        <v>83</v>
      </c>
      <c r="G163" s="34" t="s">
        <v>253</v>
      </c>
      <c r="H163" t="s">
        <v>17</v>
      </c>
      <c r="J163" s="3" t="s">
        <v>82</v>
      </c>
      <c r="K163" s="3" t="s">
        <v>82</v>
      </c>
      <c r="L163" s="3" t="s">
        <v>82</v>
      </c>
      <c r="M163" s="3" t="s">
        <v>82</v>
      </c>
      <c r="N163" s="3" t="s">
        <v>82</v>
      </c>
      <c r="O163" s="3" t="s">
        <v>82</v>
      </c>
      <c r="P163" s="3" t="s">
        <v>82</v>
      </c>
      <c r="Q163" s="3" t="s">
        <v>82</v>
      </c>
      <c r="R163" s="3" t="s">
        <v>112</v>
      </c>
      <c r="S163" s="3" t="s">
        <v>112</v>
      </c>
      <c r="T163" s="3" t="s">
        <v>112</v>
      </c>
      <c r="U163" s="3" t="s">
        <v>112</v>
      </c>
      <c r="V163" s="3" t="s">
        <v>82</v>
      </c>
      <c r="W163" s="3" t="s">
        <v>112</v>
      </c>
      <c r="X163" s="3" t="s">
        <v>112</v>
      </c>
      <c r="Z163" s="72" t="s">
        <v>951</v>
      </c>
      <c r="AB163" s="22" t="s">
        <v>84</v>
      </c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R163" t="str">
        <f t="shared" si="19"/>
        <v>CORRECT</v>
      </c>
    </row>
    <row r="164" spans="2:70" x14ac:dyDescent="0.25">
      <c r="B164" s="1">
        <v>44522</v>
      </c>
      <c r="C164" t="s">
        <v>24</v>
      </c>
      <c r="D164" s="54">
        <f>3.1</f>
        <v>3.1</v>
      </c>
      <c r="E164" t="s">
        <v>779</v>
      </c>
      <c r="F164" s="3" t="s">
        <v>80</v>
      </c>
      <c r="G164" s="34" t="s">
        <v>254</v>
      </c>
      <c r="H164" t="s">
        <v>17</v>
      </c>
      <c r="J164" s="3" t="s">
        <v>82</v>
      </c>
      <c r="K164" s="3" t="s">
        <v>82</v>
      </c>
      <c r="L164" s="3" t="s">
        <v>82</v>
      </c>
      <c r="M164" s="3" t="s">
        <v>82</v>
      </c>
      <c r="N164" s="3" t="s">
        <v>82</v>
      </c>
      <c r="O164" s="3" t="s">
        <v>82</v>
      </c>
      <c r="P164" s="3" t="s">
        <v>82</v>
      </c>
      <c r="Q164" s="3" t="s">
        <v>82</v>
      </c>
      <c r="R164" s="3" t="s">
        <v>82</v>
      </c>
      <c r="S164" s="3" t="s">
        <v>82</v>
      </c>
      <c r="T164" s="3" t="s">
        <v>82</v>
      </c>
      <c r="U164" s="3" t="s">
        <v>82</v>
      </c>
      <c r="V164" s="3" t="s">
        <v>82</v>
      </c>
      <c r="W164" s="3" t="s">
        <v>82</v>
      </c>
      <c r="X164" s="3" t="s">
        <v>82</v>
      </c>
      <c r="AB164" s="22"/>
      <c r="AC164" s="22"/>
      <c r="AD164" s="22"/>
      <c r="AE164" s="22"/>
      <c r="AF164" s="22" t="s">
        <v>21</v>
      </c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R164" t="str">
        <f t="shared" si="19"/>
        <v>CORRECT</v>
      </c>
    </row>
    <row r="165" spans="2:70" x14ac:dyDescent="0.25">
      <c r="B165" s="1">
        <v>44522</v>
      </c>
      <c r="C165" t="s">
        <v>24</v>
      </c>
      <c r="D165" s="54">
        <f>2+26/60</f>
        <v>2.4333333333333336</v>
      </c>
      <c r="E165" t="s">
        <v>514</v>
      </c>
      <c r="F165" s="3" t="s">
        <v>80</v>
      </c>
      <c r="G165" s="34" t="s">
        <v>255</v>
      </c>
      <c r="H165" t="s">
        <v>17</v>
      </c>
      <c r="J165" s="3" t="s">
        <v>82</v>
      </c>
      <c r="K165" s="3" t="s">
        <v>82</v>
      </c>
      <c r="L165" s="3" t="s">
        <v>82</v>
      </c>
      <c r="M165" s="3" t="s">
        <v>82</v>
      </c>
      <c r="N165" s="3" t="s">
        <v>82</v>
      </c>
      <c r="O165" s="3" t="s">
        <v>82</v>
      </c>
      <c r="P165" s="3" t="s">
        <v>82</v>
      </c>
      <c r="Q165" s="3" t="s">
        <v>82</v>
      </c>
      <c r="R165" s="3" t="s">
        <v>82</v>
      </c>
      <c r="S165" s="3" t="s">
        <v>82</v>
      </c>
      <c r="T165" s="3" t="s">
        <v>82</v>
      </c>
      <c r="U165" s="3" t="s">
        <v>82</v>
      </c>
      <c r="V165" s="3" t="s">
        <v>82</v>
      </c>
      <c r="W165" s="3" t="s">
        <v>82</v>
      </c>
      <c r="X165" s="3" t="s">
        <v>82</v>
      </c>
      <c r="AB165" s="22"/>
      <c r="AC165" s="22" t="s">
        <v>21</v>
      </c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R165" t="str">
        <f t="shared" si="19"/>
        <v>CORRECT</v>
      </c>
    </row>
    <row r="166" spans="2:70" ht="30" x14ac:dyDescent="0.25">
      <c r="B166" s="1">
        <v>44522</v>
      </c>
      <c r="C166" t="s">
        <v>24</v>
      </c>
      <c r="D166" s="54">
        <f>3.1</f>
        <v>3.1</v>
      </c>
      <c r="E166" t="s">
        <v>514</v>
      </c>
      <c r="F166" s="3" t="s">
        <v>83</v>
      </c>
      <c r="G166" s="34" t="s">
        <v>768</v>
      </c>
      <c r="H166" t="s">
        <v>17</v>
      </c>
      <c r="J166" s="3" t="s">
        <v>82</v>
      </c>
      <c r="K166" s="3" t="s">
        <v>82</v>
      </c>
      <c r="L166" s="3" t="s">
        <v>82</v>
      </c>
      <c r="M166" s="3" t="s">
        <v>82</v>
      </c>
      <c r="N166" s="3" t="s">
        <v>82</v>
      </c>
      <c r="O166" s="3" t="s">
        <v>82</v>
      </c>
      <c r="P166" s="3" t="s">
        <v>112</v>
      </c>
      <c r="Q166" s="3" t="s">
        <v>82</v>
      </c>
      <c r="R166" s="3" t="s">
        <v>82</v>
      </c>
      <c r="S166" s="3" t="s">
        <v>112</v>
      </c>
      <c r="T166" s="3" t="s">
        <v>82</v>
      </c>
      <c r="U166" s="3" t="s">
        <v>112</v>
      </c>
      <c r="V166" s="3" t="s">
        <v>112</v>
      </c>
      <c r="W166" s="3" t="s">
        <v>112</v>
      </c>
      <c r="X166" s="3" t="s">
        <v>112</v>
      </c>
      <c r="Z166" s="72" t="s">
        <v>878</v>
      </c>
      <c r="AB166" s="22"/>
      <c r="AC166" s="22" t="s">
        <v>84</v>
      </c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R166" t="str">
        <f t="shared" si="19"/>
        <v>CORRECT</v>
      </c>
    </row>
    <row r="167" spans="2:70" x14ac:dyDescent="0.25">
      <c r="B167" s="1">
        <v>44522</v>
      </c>
      <c r="C167" t="s">
        <v>24</v>
      </c>
      <c r="D167" s="54">
        <v>3.5</v>
      </c>
      <c r="E167" t="s">
        <v>91</v>
      </c>
      <c r="F167" s="3" t="s">
        <v>80</v>
      </c>
      <c r="G167" s="34" t="s">
        <v>849</v>
      </c>
      <c r="H167" t="s">
        <v>17</v>
      </c>
      <c r="J167" s="3" t="s">
        <v>82</v>
      </c>
      <c r="K167" s="3" t="s">
        <v>82</v>
      </c>
      <c r="L167" s="3" t="s">
        <v>82</v>
      </c>
      <c r="M167" s="3" t="s">
        <v>82</v>
      </c>
      <c r="N167" s="3" t="s">
        <v>82</v>
      </c>
      <c r="O167" s="3" t="s">
        <v>82</v>
      </c>
      <c r="P167" s="3" t="s">
        <v>82</v>
      </c>
      <c r="Q167" s="3" t="s">
        <v>82</v>
      </c>
      <c r="R167" s="3" t="s">
        <v>82</v>
      </c>
      <c r="S167" s="3" t="s">
        <v>82</v>
      </c>
      <c r="T167" s="3" t="s">
        <v>82</v>
      </c>
      <c r="U167" s="3" t="s">
        <v>82</v>
      </c>
      <c r="V167" s="3" t="s">
        <v>82</v>
      </c>
      <c r="W167" s="3" t="s">
        <v>82</v>
      </c>
      <c r="X167" s="3" t="s">
        <v>82</v>
      </c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 t="s">
        <v>21</v>
      </c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R167" t="str">
        <f t="shared" si="19"/>
        <v>CORRECT</v>
      </c>
    </row>
    <row r="168" spans="2:70" ht="75" x14ac:dyDescent="0.25">
      <c r="B168" s="1">
        <v>44517</v>
      </c>
      <c r="C168" t="s">
        <v>24</v>
      </c>
      <c r="D168" s="54">
        <v>4.2</v>
      </c>
      <c r="E168" t="s">
        <v>514</v>
      </c>
      <c r="F168" s="3" t="s">
        <v>83</v>
      </c>
      <c r="G168" s="34" t="s">
        <v>850</v>
      </c>
      <c r="H168" t="s">
        <v>17</v>
      </c>
      <c r="J168" s="3" t="s">
        <v>82</v>
      </c>
      <c r="K168" s="3" t="s">
        <v>82</v>
      </c>
      <c r="L168" s="3" t="s">
        <v>82</v>
      </c>
      <c r="M168" s="3" t="s">
        <v>82</v>
      </c>
      <c r="N168" s="3" t="s">
        <v>82</v>
      </c>
      <c r="O168" s="3" t="s">
        <v>82</v>
      </c>
      <c r="P168" s="3" t="s">
        <v>112</v>
      </c>
      <c r="Q168" s="3" t="s">
        <v>82</v>
      </c>
      <c r="R168" s="3" t="s">
        <v>82</v>
      </c>
      <c r="S168" s="3" t="s">
        <v>82</v>
      </c>
      <c r="T168" s="3" t="s">
        <v>82</v>
      </c>
      <c r="U168" s="3" t="s">
        <v>82</v>
      </c>
      <c r="V168" s="3" t="s">
        <v>82</v>
      </c>
      <c r="W168" s="3" t="s">
        <v>82</v>
      </c>
      <c r="X168" s="3" t="s">
        <v>82</v>
      </c>
      <c r="Z168" s="72" t="s">
        <v>882</v>
      </c>
      <c r="AB168" s="22"/>
      <c r="AC168" s="22" t="s">
        <v>84</v>
      </c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R168" t="str">
        <f t="shared" si="19"/>
        <v>CORRECT</v>
      </c>
    </row>
    <row r="169" spans="2:70" x14ac:dyDescent="0.25">
      <c r="B169" s="1">
        <v>44517</v>
      </c>
      <c r="C169" t="s">
        <v>24</v>
      </c>
      <c r="D169" s="54">
        <v>3.75</v>
      </c>
      <c r="E169" t="s">
        <v>51</v>
      </c>
      <c r="F169" s="3" t="s">
        <v>80</v>
      </c>
      <c r="G169" s="34" t="s">
        <v>851</v>
      </c>
      <c r="H169" t="s">
        <v>17</v>
      </c>
      <c r="J169" s="3" t="s">
        <v>82</v>
      </c>
      <c r="K169" s="3" t="s">
        <v>82</v>
      </c>
      <c r="L169" s="3" t="s">
        <v>82</v>
      </c>
      <c r="M169" s="3" t="s">
        <v>82</v>
      </c>
      <c r="N169" s="3" t="s">
        <v>82</v>
      </c>
      <c r="O169" s="3" t="s">
        <v>82</v>
      </c>
      <c r="P169" s="3" t="s">
        <v>82</v>
      </c>
      <c r="Q169" s="3" t="s">
        <v>82</v>
      </c>
      <c r="R169" s="3" t="s">
        <v>82</v>
      </c>
      <c r="S169" s="3" t="s">
        <v>82</v>
      </c>
      <c r="T169" s="3" t="s">
        <v>82</v>
      </c>
      <c r="U169" s="3" t="s">
        <v>82</v>
      </c>
      <c r="V169" s="3" t="s">
        <v>82</v>
      </c>
      <c r="W169" s="3" t="s">
        <v>82</v>
      </c>
      <c r="X169" s="3" t="s">
        <v>82</v>
      </c>
      <c r="AB169" s="22"/>
      <c r="AC169" s="22"/>
      <c r="AD169" s="22"/>
      <c r="AE169" s="22"/>
      <c r="AF169" s="22"/>
      <c r="AG169" s="22"/>
      <c r="AH169" s="22" t="s">
        <v>21</v>
      </c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R169" t="str">
        <f t="shared" si="19"/>
        <v>CORRECT</v>
      </c>
    </row>
    <row r="170" spans="2:70" x14ac:dyDescent="0.25">
      <c r="B170" s="1">
        <v>44517</v>
      </c>
      <c r="C170" t="s">
        <v>24</v>
      </c>
      <c r="D170" s="54">
        <v>4.5</v>
      </c>
      <c r="E170" t="s">
        <v>536</v>
      </c>
      <c r="F170" s="3" t="s">
        <v>80</v>
      </c>
      <c r="G170" s="34" t="s">
        <v>852</v>
      </c>
      <c r="H170" t="s">
        <v>17</v>
      </c>
      <c r="J170" s="3" t="s">
        <v>82</v>
      </c>
      <c r="K170" s="3" t="s">
        <v>82</v>
      </c>
      <c r="L170" s="3" t="s">
        <v>82</v>
      </c>
      <c r="M170" s="3" t="s">
        <v>82</v>
      </c>
      <c r="N170" s="3" t="s">
        <v>82</v>
      </c>
      <c r="O170" s="3" t="s">
        <v>82</v>
      </c>
      <c r="P170" s="3" t="s">
        <v>82</v>
      </c>
      <c r="Q170" s="3" t="s">
        <v>82</v>
      </c>
      <c r="R170" s="3" t="s">
        <v>82</v>
      </c>
      <c r="S170" s="3" t="s">
        <v>82</v>
      </c>
      <c r="T170" s="3" t="s">
        <v>82</v>
      </c>
      <c r="U170" s="3" t="s">
        <v>82</v>
      </c>
      <c r="V170" s="3" t="s">
        <v>82</v>
      </c>
      <c r="W170" s="3" t="s">
        <v>82</v>
      </c>
      <c r="X170" s="3" t="s">
        <v>82</v>
      </c>
      <c r="AB170" s="22"/>
      <c r="AC170" s="22"/>
      <c r="AD170" s="22"/>
      <c r="AE170" s="22"/>
      <c r="AF170" s="22"/>
      <c r="AG170" s="22"/>
      <c r="AH170" s="22"/>
      <c r="AI170" s="22" t="s">
        <v>21</v>
      </c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R170" t="str">
        <f t="shared" si="19"/>
        <v>CORRECT</v>
      </c>
    </row>
    <row r="171" spans="2:70" x14ac:dyDescent="0.25">
      <c r="B171" s="1">
        <v>44517</v>
      </c>
      <c r="C171" t="s">
        <v>24</v>
      </c>
      <c r="D171" s="54">
        <f>1+51/60</f>
        <v>1.85</v>
      </c>
      <c r="E171" t="s">
        <v>784</v>
      </c>
      <c r="F171" s="3" t="s">
        <v>80</v>
      </c>
      <c r="G171" s="34" t="s">
        <v>853</v>
      </c>
      <c r="H171" t="s">
        <v>17</v>
      </c>
      <c r="J171" s="3" t="s">
        <v>82</v>
      </c>
      <c r="K171" s="3" t="s">
        <v>82</v>
      </c>
      <c r="L171" s="3" t="s">
        <v>82</v>
      </c>
      <c r="M171" s="3" t="s">
        <v>82</v>
      </c>
      <c r="N171" s="3" t="s">
        <v>82</v>
      </c>
      <c r="O171" s="3" t="s">
        <v>82</v>
      </c>
      <c r="P171" s="3" t="s">
        <v>82</v>
      </c>
      <c r="Q171" s="3" t="s">
        <v>82</v>
      </c>
      <c r="R171" s="3" t="s">
        <v>82</v>
      </c>
      <c r="S171" s="3" t="s">
        <v>82</v>
      </c>
      <c r="T171" s="3" t="s">
        <v>82</v>
      </c>
      <c r="U171" s="3" t="s">
        <v>82</v>
      </c>
      <c r="V171" s="3" t="s">
        <v>82</v>
      </c>
      <c r="W171" s="3" t="s">
        <v>82</v>
      </c>
      <c r="X171" s="3" t="s">
        <v>82</v>
      </c>
      <c r="AB171" s="22"/>
      <c r="AC171" s="22"/>
      <c r="AD171" s="22"/>
      <c r="AE171" s="22"/>
      <c r="AF171" s="22"/>
      <c r="AG171" s="22"/>
      <c r="AH171" s="22"/>
      <c r="AI171" s="22"/>
      <c r="AJ171" s="22" t="s">
        <v>21</v>
      </c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R171" t="str">
        <f t="shared" si="19"/>
        <v>CORRECT</v>
      </c>
    </row>
    <row r="172" spans="2:70" x14ac:dyDescent="0.25">
      <c r="B172" s="1">
        <v>44517</v>
      </c>
      <c r="C172" t="s">
        <v>24</v>
      </c>
      <c r="D172" s="54">
        <f>3+34/60</f>
        <v>3.5666666666666664</v>
      </c>
      <c r="E172" t="s">
        <v>784</v>
      </c>
      <c r="F172" s="3" t="s">
        <v>80</v>
      </c>
      <c r="G172" s="34" t="s">
        <v>854</v>
      </c>
      <c r="H172" t="s">
        <v>17</v>
      </c>
      <c r="J172" s="3" t="s">
        <v>82</v>
      </c>
      <c r="K172" s="3" t="s">
        <v>82</v>
      </c>
      <c r="L172" s="3" t="s">
        <v>82</v>
      </c>
      <c r="M172" s="3" t="s">
        <v>82</v>
      </c>
      <c r="N172" s="3" t="s">
        <v>82</v>
      </c>
      <c r="O172" s="3" t="s">
        <v>82</v>
      </c>
      <c r="P172" s="3" t="s">
        <v>82</v>
      </c>
      <c r="Q172" s="3" t="s">
        <v>82</v>
      </c>
      <c r="R172" s="3" t="s">
        <v>82</v>
      </c>
      <c r="S172" s="3" t="s">
        <v>82</v>
      </c>
      <c r="T172" s="3" t="s">
        <v>82</v>
      </c>
      <c r="U172" s="3" t="s">
        <v>82</v>
      </c>
      <c r="V172" s="3" t="s">
        <v>82</v>
      </c>
      <c r="W172" s="3" t="s">
        <v>82</v>
      </c>
      <c r="X172" s="3" t="s">
        <v>82</v>
      </c>
      <c r="AB172" s="22"/>
      <c r="AC172" s="22"/>
      <c r="AD172" s="22"/>
      <c r="AE172" s="22"/>
      <c r="AF172" s="22"/>
      <c r="AG172" s="22"/>
      <c r="AH172" s="22"/>
      <c r="AI172" s="22"/>
      <c r="AJ172" s="22" t="s">
        <v>21</v>
      </c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R172" t="str">
        <f t="shared" si="19"/>
        <v>CORRECT</v>
      </c>
    </row>
    <row r="173" spans="2:70" x14ac:dyDescent="0.25">
      <c r="B173" s="1">
        <v>44517</v>
      </c>
      <c r="C173" t="s">
        <v>24</v>
      </c>
      <c r="D173" s="54">
        <v>3.5</v>
      </c>
      <c r="E173" t="s">
        <v>520</v>
      </c>
      <c r="F173" s="3" t="s">
        <v>83</v>
      </c>
      <c r="G173" s="34" t="s">
        <v>855</v>
      </c>
      <c r="H173" t="s">
        <v>17</v>
      </c>
      <c r="J173" s="3" t="s">
        <v>82</v>
      </c>
      <c r="K173" s="3" t="s">
        <v>82</v>
      </c>
      <c r="L173" s="3" t="s">
        <v>82</v>
      </c>
      <c r="M173" s="3" t="s">
        <v>82</v>
      </c>
      <c r="N173" s="3" t="s">
        <v>82</v>
      </c>
      <c r="O173" s="3" t="s">
        <v>82</v>
      </c>
      <c r="P173" s="3" t="s">
        <v>112</v>
      </c>
      <c r="Q173" s="3" t="s">
        <v>82</v>
      </c>
      <c r="R173" s="3" t="s">
        <v>112</v>
      </c>
      <c r="S173" s="3" t="s">
        <v>82</v>
      </c>
      <c r="T173" s="3" t="s">
        <v>82</v>
      </c>
      <c r="U173" s="3" t="s">
        <v>82</v>
      </c>
      <c r="V173" s="3" t="s">
        <v>112</v>
      </c>
      <c r="W173" s="3" t="s">
        <v>877</v>
      </c>
      <c r="X173" s="3" t="s">
        <v>112</v>
      </c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 t="s">
        <v>84</v>
      </c>
      <c r="BL173" s="22"/>
      <c r="BM173" s="22"/>
      <c r="BN173" s="22"/>
      <c r="BO173" s="22"/>
      <c r="BR173" t="str">
        <f t="shared" si="19"/>
        <v>CORRECT</v>
      </c>
    </row>
    <row r="174" spans="2:70" x14ac:dyDescent="0.25">
      <c r="B174" s="1">
        <v>44517</v>
      </c>
      <c r="C174" t="s">
        <v>24</v>
      </c>
      <c r="D174" s="54">
        <f>4+23/60</f>
        <v>4.3833333333333337</v>
      </c>
      <c r="E174" t="s">
        <v>73</v>
      </c>
      <c r="F174" s="3" t="s">
        <v>80</v>
      </c>
      <c r="G174" s="34" t="s">
        <v>856</v>
      </c>
      <c r="H174" t="s">
        <v>17</v>
      </c>
      <c r="J174" s="3" t="s">
        <v>82</v>
      </c>
      <c r="K174" s="3" t="s">
        <v>82</v>
      </c>
      <c r="L174" s="3" t="s">
        <v>82</v>
      </c>
      <c r="M174" s="3" t="s">
        <v>82</v>
      </c>
      <c r="N174" s="3" t="s">
        <v>82</v>
      </c>
      <c r="O174" s="3" t="s">
        <v>82</v>
      </c>
      <c r="P174" s="3" t="s">
        <v>82</v>
      </c>
      <c r="Q174" s="3" t="s">
        <v>82</v>
      </c>
      <c r="R174" s="3" t="s">
        <v>82</v>
      </c>
      <c r="S174" s="3" t="s">
        <v>82</v>
      </c>
      <c r="T174" s="3" t="s">
        <v>82</v>
      </c>
      <c r="U174" s="3" t="s">
        <v>82</v>
      </c>
      <c r="V174" s="3" t="s">
        <v>82</v>
      </c>
      <c r="W174" s="3" t="s">
        <v>82</v>
      </c>
      <c r="X174" s="3" t="s">
        <v>82</v>
      </c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 t="s">
        <v>21</v>
      </c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R174" t="str">
        <f t="shared" si="19"/>
        <v>CORRECT</v>
      </c>
    </row>
    <row r="175" spans="2:70" x14ac:dyDescent="0.25">
      <c r="B175" s="1">
        <v>44522</v>
      </c>
      <c r="C175" t="s">
        <v>24</v>
      </c>
      <c r="D175" s="54">
        <v>8</v>
      </c>
      <c r="E175" t="s">
        <v>54</v>
      </c>
      <c r="F175" s="3" t="s">
        <v>83</v>
      </c>
      <c r="G175" s="34" t="s">
        <v>857</v>
      </c>
      <c r="H175" t="s">
        <v>17</v>
      </c>
      <c r="J175" s="3" t="s">
        <v>82</v>
      </c>
      <c r="K175" s="3" t="s">
        <v>82</v>
      </c>
      <c r="L175" s="3" t="s">
        <v>82</v>
      </c>
      <c r="M175" s="3" t="s">
        <v>82</v>
      </c>
      <c r="N175" s="3" t="s">
        <v>82</v>
      </c>
      <c r="O175" s="3" t="s">
        <v>82</v>
      </c>
      <c r="P175" s="3" t="s">
        <v>112</v>
      </c>
      <c r="Q175" s="3" t="s">
        <v>82</v>
      </c>
      <c r="R175" s="3" t="s">
        <v>112</v>
      </c>
      <c r="S175" s="3" t="s">
        <v>82</v>
      </c>
      <c r="T175" s="3" t="s">
        <v>82</v>
      </c>
      <c r="U175" s="3" t="s">
        <v>82</v>
      </c>
      <c r="V175" s="3" t="s">
        <v>112</v>
      </c>
      <c r="W175" s="3" t="s">
        <v>877</v>
      </c>
      <c r="X175" s="3" t="s">
        <v>112</v>
      </c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 t="s">
        <v>21</v>
      </c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R175" t="str">
        <f t="shared" si="19"/>
        <v>CORRECT</v>
      </c>
    </row>
    <row r="176" spans="2:70" ht="60" x14ac:dyDescent="0.25">
      <c r="B176" s="1">
        <v>44522</v>
      </c>
      <c r="C176" t="s">
        <v>24</v>
      </c>
      <c r="D176" s="54">
        <v>2.87</v>
      </c>
      <c r="E176" t="s">
        <v>51</v>
      </c>
      <c r="F176" s="3" t="s">
        <v>83</v>
      </c>
      <c r="G176" s="34" t="s">
        <v>858</v>
      </c>
      <c r="H176" t="s">
        <v>17</v>
      </c>
      <c r="J176" s="3" t="s">
        <v>82</v>
      </c>
      <c r="K176" s="3" t="s">
        <v>82</v>
      </c>
      <c r="L176" s="3" t="s">
        <v>82</v>
      </c>
      <c r="M176" s="3" t="s">
        <v>82</v>
      </c>
      <c r="N176" s="3" t="s">
        <v>82</v>
      </c>
      <c r="O176" s="3" t="s">
        <v>82</v>
      </c>
      <c r="P176" s="3" t="s">
        <v>82</v>
      </c>
      <c r="Q176" s="3" t="s">
        <v>82</v>
      </c>
      <c r="R176" s="3" t="s">
        <v>82</v>
      </c>
      <c r="S176" s="3" t="s">
        <v>82</v>
      </c>
      <c r="T176" s="3" t="s">
        <v>82</v>
      </c>
      <c r="U176" s="3" t="s">
        <v>82</v>
      </c>
      <c r="V176" s="3" t="s">
        <v>82</v>
      </c>
      <c r="W176" s="3" t="s">
        <v>82</v>
      </c>
      <c r="X176" s="3" t="s">
        <v>82</v>
      </c>
      <c r="Y176" s="75" t="s">
        <v>884</v>
      </c>
      <c r="Z176" s="72" t="s">
        <v>883</v>
      </c>
      <c r="AB176" s="22"/>
      <c r="AC176" s="22"/>
      <c r="AD176" s="22"/>
      <c r="AE176" s="22"/>
      <c r="AF176" s="22"/>
      <c r="AG176" s="22"/>
      <c r="AH176" s="22" t="s">
        <v>21</v>
      </c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R176" t="str">
        <f t="shared" si="19"/>
        <v>CORRECT</v>
      </c>
    </row>
    <row r="177" spans="2:70" x14ac:dyDescent="0.25">
      <c r="B177" s="1">
        <v>44522</v>
      </c>
      <c r="C177" t="s">
        <v>24</v>
      </c>
      <c r="D177" s="54">
        <f>37/60</f>
        <v>0.6166666666666667</v>
      </c>
      <c r="E177" t="s">
        <v>547</v>
      </c>
      <c r="F177" s="3" t="s">
        <v>885</v>
      </c>
      <c r="G177" s="34" t="s">
        <v>859</v>
      </c>
      <c r="H177" t="s">
        <v>17</v>
      </c>
      <c r="J177" s="3" t="s">
        <v>82</v>
      </c>
      <c r="K177" s="3" t="s">
        <v>82</v>
      </c>
      <c r="L177" s="3" t="s">
        <v>82</v>
      </c>
      <c r="M177" s="3" t="s">
        <v>82</v>
      </c>
      <c r="N177" s="3" t="s">
        <v>82</v>
      </c>
      <c r="O177" s="3" t="s">
        <v>82</v>
      </c>
      <c r="P177" s="3" t="s">
        <v>82</v>
      </c>
      <c r="Q177" s="3" t="s">
        <v>82</v>
      </c>
      <c r="R177" s="3" t="s">
        <v>82</v>
      </c>
      <c r="S177" s="3" t="s">
        <v>82</v>
      </c>
      <c r="T177" s="3" t="s">
        <v>82</v>
      </c>
      <c r="U177" s="3" t="s">
        <v>82</v>
      </c>
      <c r="V177" s="3" t="s">
        <v>82</v>
      </c>
      <c r="W177" s="3" t="s">
        <v>82</v>
      </c>
      <c r="X177" s="3" t="s">
        <v>82</v>
      </c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 t="s">
        <v>21</v>
      </c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R177" t="str">
        <f t="shared" si="19"/>
        <v>CORRECT</v>
      </c>
    </row>
    <row r="178" spans="2:70" ht="75" x14ac:dyDescent="0.25">
      <c r="B178" s="1">
        <v>44522</v>
      </c>
      <c r="C178" t="s">
        <v>24</v>
      </c>
      <c r="D178" s="54">
        <v>1.26</v>
      </c>
      <c r="E178" t="s">
        <v>3</v>
      </c>
      <c r="F178" s="3" t="s">
        <v>133</v>
      </c>
      <c r="G178" s="34" t="s">
        <v>860</v>
      </c>
      <c r="H178" t="s">
        <v>17</v>
      </c>
      <c r="J178" s="3" t="s">
        <v>82</v>
      </c>
      <c r="K178" s="3" t="s">
        <v>82</v>
      </c>
      <c r="L178" s="3" t="s">
        <v>82</v>
      </c>
      <c r="M178" s="3" t="s">
        <v>82</v>
      </c>
      <c r="N178" s="3" t="s">
        <v>82</v>
      </c>
      <c r="O178" s="3" t="s">
        <v>82</v>
      </c>
      <c r="P178" s="3" t="s">
        <v>82</v>
      </c>
      <c r="Q178" s="3" t="s">
        <v>82</v>
      </c>
      <c r="R178" s="3" t="s">
        <v>82</v>
      </c>
      <c r="S178" s="3" t="s">
        <v>82</v>
      </c>
      <c r="T178" s="3" t="s">
        <v>82</v>
      </c>
      <c r="U178" s="3" t="s">
        <v>82</v>
      </c>
      <c r="V178" s="3" t="s">
        <v>82</v>
      </c>
      <c r="W178" s="3" t="s">
        <v>82</v>
      </c>
      <c r="X178" s="3" t="s">
        <v>82</v>
      </c>
      <c r="Y178" s="75" t="s">
        <v>886</v>
      </c>
      <c r="AB178" s="22" t="s">
        <v>84</v>
      </c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R178" t="str">
        <f t="shared" si="19"/>
        <v>CORRECT</v>
      </c>
    </row>
    <row r="179" spans="2:70" x14ac:dyDescent="0.25">
      <c r="B179" s="1">
        <v>44522</v>
      </c>
      <c r="C179" t="s">
        <v>24</v>
      </c>
      <c r="D179" s="54">
        <v>3</v>
      </c>
      <c r="E179" t="s">
        <v>3</v>
      </c>
      <c r="F179" s="3" t="s">
        <v>83</v>
      </c>
      <c r="G179" s="34" t="s">
        <v>861</v>
      </c>
      <c r="H179" t="s">
        <v>17</v>
      </c>
      <c r="J179" s="3" t="s">
        <v>82</v>
      </c>
      <c r="K179" s="3" t="s">
        <v>82</v>
      </c>
      <c r="L179" s="3" t="s">
        <v>82</v>
      </c>
      <c r="M179" s="3" t="s">
        <v>82</v>
      </c>
      <c r="N179" s="3" t="s">
        <v>82</v>
      </c>
      <c r="O179" s="3" t="s">
        <v>82</v>
      </c>
      <c r="P179" s="3" t="s">
        <v>82</v>
      </c>
      <c r="Q179" s="3" t="s">
        <v>82</v>
      </c>
      <c r="R179" s="3" t="s">
        <v>82</v>
      </c>
      <c r="S179" s="3" t="s">
        <v>82</v>
      </c>
      <c r="T179" s="3" t="s">
        <v>82</v>
      </c>
      <c r="U179" s="3" t="s">
        <v>82</v>
      </c>
      <c r="V179" s="3" t="s">
        <v>82</v>
      </c>
      <c r="W179" s="3" t="s">
        <v>82</v>
      </c>
      <c r="X179" s="3" t="s">
        <v>82</v>
      </c>
      <c r="AB179" s="22"/>
      <c r="AC179" s="22"/>
      <c r="AD179" s="22"/>
      <c r="AE179" s="22"/>
      <c r="AF179" s="22" t="s">
        <v>84</v>
      </c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R179" t="str">
        <f t="shared" si="19"/>
        <v>CORRECT</v>
      </c>
    </row>
    <row r="180" spans="2:70" x14ac:dyDescent="0.25">
      <c r="B180" s="1">
        <v>44522</v>
      </c>
      <c r="C180" t="s">
        <v>24</v>
      </c>
      <c r="D180" s="54">
        <v>7</v>
      </c>
      <c r="E180" t="s">
        <v>10</v>
      </c>
      <c r="F180" s="3" t="s">
        <v>80</v>
      </c>
      <c r="G180" s="34" t="s">
        <v>862</v>
      </c>
      <c r="H180" t="s">
        <v>17</v>
      </c>
      <c r="J180" s="3" t="s">
        <v>82</v>
      </c>
      <c r="K180" s="3" t="s">
        <v>82</v>
      </c>
      <c r="L180" s="3" t="s">
        <v>82</v>
      </c>
      <c r="M180" s="3" t="s">
        <v>82</v>
      </c>
      <c r="N180" s="3" t="s">
        <v>82</v>
      </c>
      <c r="O180" s="3" t="s">
        <v>82</v>
      </c>
      <c r="P180" s="3" t="s">
        <v>82</v>
      </c>
      <c r="Q180" s="3" t="s">
        <v>82</v>
      </c>
      <c r="R180" s="3" t="s">
        <v>82</v>
      </c>
      <c r="S180" s="3" t="s">
        <v>82</v>
      </c>
      <c r="T180" s="3" t="s">
        <v>82</v>
      </c>
      <c r="U180" s="3" t="s">
        <v>82</v>
      </c>
      <c r="V180" s="3" t="s">
        <v>82</v>
      </c>
      <c r="W180" s="3" t="s">
        <v>82</v>
      </c>
      <c r="X180" s="3" t="s">
        <v>82</v>
      </c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 t="s">
        <v>21</v>
      </c>
      <c r="BR180" t="str">
        <f t="shared" si="19"/>
        <v>CORRECT</v>
      </c>
    </row>
    <row r="181" spans="2:70" x14ac:dyDescent="0.25">
      <c r="B181" s="1">
        <v>44522</v>
      </c>
      <c r="C181" t="s">
        <v>24</v>
      </c>
      <c r="D181" s="54">
        <v>4</v>
      </c>
      <c r="E181" t="s">
        <v>54</v>
      </c>
      <c r="F181" s="3" t="s">
        <v>83</v>
      </c>
      <c r="G181" s="34" t="s">
        <v>863</v>
      </c>
      <c r="H181" t="s">
        <v>17</v>
      </c>
      <c r="J181" s="3" t="s">
        <v>82</v>
      </c>
      <c r="K181" s="3" t="s">
        <v>82</v>
      </c>
      <c r="L181" s="3" t="s">
        <v>82</v>
      </c>
      <c r="M181" s="3" t="s">
        <v>82</v>
      </c>
      <c r="N181" s="3" t="s">
        <v>82</v>
      </c>
      <c r="O181" s="3" t="s">
        <v>82</v>
      </c>
      <c r="P181" s="3" t="s">
        <v>82</v>
      </c>
      <c r="Q181" s="3" t="s">
        <v>82</v>
      </c>
      <c r="R181" s="3" t="s">
        <v>82</v>
      </c>
      <c r="S181" s="3" t="s">
        <v>82</v>
      </c>
      <c r="T181" s="3" t="s">
        <v>82</v>
      </c>
      <c r="U181" s="3" t="s">
        <v>82</v>
      </c>
      <c r="V181" s="3" t="s">
        <v>82</v>
      </c>
      <c r="W181" s="3" t="s">
        <v>82</v>
      </c>
      <c r="X181" s="3" t="s">
        <v>82</v>
      </c>
      <c r="Z181" s="72" t="s">
        <v>890</v>
      </c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 t="s">
        <v>84</v>
      </c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R181" t="str">
        <f t="shared" si="19"/>
        <v>CORRECT</v>
      </c>
    </row>
    <row r="182" spans="2:70" ht="75" x14ac:dyDescent="0.25">
      <c r="B182" s="1">
        <v>44522</v>
      </c>
      <c r="C182" t="s">
        <v>24</v>
      </c>
      <c r="D182" s="54">
        <v>3.3332999999999999</v>
      </c>
      <c r="E182" t="s">
        <v>72</v>
      </c>
      <c r="F182" s="3" t="s">
        <v>83</v>
      </c>
      <c r="G182" s="34" t="s">
        <v>864</v>
      </c>
      <c r="H182" t="s">
        <v>17</v>
      </c>
      <c r="J182" s="3" t="s">
        <v>82</v>
      </c>
      <c r="K182" s="3" t="s">
        <v>82</v>
      </c>
      <c r="L182" s="3" t="s">
        <v>82</v>
      </c>
      <c r="M182" s="3" t="s">
        <v>82</v>
      </c>
      <c r="N182" s="3" t="s">
        <v>82</v>
      </c>
      <c r="O182" s="3" t="s">
        <v>82</v>
      </c>
      <c r="P182" s="3" t="s">
        <v>112</v>
      </c>
      <c r="Q182" s="3" t="s">
        <v>112</v>
      </c>
      <c r="R182" s="3" t="s">
        <v>112</v>
      </c>
      <c r="S182" s="3" t="s">
        <v>112</v>
      </c>
      <c r="T182" s="3" t="s">
        <v>82</v>
      </c>
      <c r="U182" s="3" t="s">
        <v>82</v>
      </c>
      <c r="V182" s="3" t="s">
        <v>82</v>
      </c>
      <c r="W182" s="3" t="s">
        <v>82</v>
      </c>
      <c r="X182" s="3" t="s">
        <v>82</v>
      </c>
      <c r="Y182" s="75" t="s">
        <v>888</v>
      </c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 t="s">
        <v>84</v>
      </c>
      <c r="BN182" s="22"/>
      <c r="BO182" s="22"/>
      <c r="BR182" t="str">
        <f t="shared" si="19"/>
        <v>CORRECT</v>
      </c>
    </row>
    <row r="183" spans="2:70" x14ac:dyDescent="0.25">
      <c r="B183" s="1">
        <v>44522</v>
      </c>
      <c r="C183" t="s">
        <v>24</v>
      </c>
      <c r="D183" s="54">
        <f>2+58/60</f>
        <v>2.9666666666666668</v>
      </c>
      <c r="E183" t="s">
        <v>779</v>
      </c>
      <c r="F183" s="3" t="s">
        <v>80</v>
      </c>
      <c r="G183" s="34" t="s">
        <v>865</v>
      </c>
      <c r="H183" t="s">
        <v>17</v>
      </c>
      <c r="J183" s="3" t="s">
        <v>82</v>
      </c>
      <c r="K183" s="3" t="s">
        <v>82</v>
      </c>
      <c r="L183" s="3" t="s">
        <v>82</v>
      </c>
      <c r="M183" s="3" t="s">
        <v>82</v>
      </c>
      <c r="N183" s="3" t="s">
        <v>82</v>
      </c>
      <c r="O183" s="3" t="s">
        <v>82</v>
      </c>
      <c r="P183" s="3" t="s">
        <v>82</v>
      </c>
      <c r="Q183" s="3" t="s">
        <v>82</v>
      </c>
      <c r="R183" s="3" t="s">
        <v>82</v>
      </c>
      <c r="S183" s="3" t="s">
        <v>82</v>
      </c>
      <c r="T183" s="3" t="s">
        <v>82</v>
      </c>
      <c r="U183" s="3" t="s">
        <v>82</v>
      </c>
      <c r="V183" s="3" t="s">
        <v>82</v>
      </c>
      <c r="W183" s="3" t="s">
        <v>82</v>
      </c>
      <c r="X183" s="3" t="s">
        <v>82</v>
      </c>
      <c r="AB183" s="22"/>
      <c r="AC183" s="22"/>
      <c r="AD183" s="22"/>
      <c r="AE183" s="22"/>
      <c r="AF183" s="22" t="s">
        <v>21</v>
      </c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R183" t="str">
        <f t="shared" si="19"/>
        <v>CORRECT</v>
      </c>
    </row>
    <row r="184" spans="2:70" x14ac:dyDescent="0.25">
      <c r="B184" s="1">
        <v>44536</v>
      </c>
      <c r="C184" t="s">
        <v>24</v>
      </c>
      <c r="D184" s="54">
        <f>1+51/60</f>
        <v>1.85</v>
      </c>
      <c r="E184" t="s">
        <v>58</v>
      </c>
      <c r="F184" s="3" t="s">
        <v>80</v>
      </c>
      <c r="G184" s="34" t="s">
        <v>866</v>
      </c>
      <c r="H184" t="s">
        <v>17</v>
      </c>
      <c r="J184" s="3" t="s">
        <v>82</v>
      </c>
      <c r="K184" s="3" t="s">
        <v>82</v>
      </c>
      <c r="L184" s="3" t="s">
        <v>82</v>
      </c>
      <c r="M184" s="3" t="s">
        <v>82</v>
      </c>
      <c r="N184" s="3" t="s">
        <v>82</v>
      </c>
      <c r="O184" s="3" t="s">
        <v>82</v>
      </c>
      <c r="P184" s="3" t="s">
        <v>82</v>
      </c>
      <c r="Q184" s="3" t="s">
        <v>82</v>
      </c>
      <c r="R184" s="3" t="s">
        <v>82</v>
      </c>
      <c r="S184" s="3" t="s">
        <v>82</v>
      </c>
      <c r="T184" s="3" t="s">
        <v>82</v>
      </c>
      <c r="U184" s="3" t="s">
        <v>82</v>
      </c>
      <c r="V184" s="3" t="s">
        <v>82</v>
      </c>
      <c r="W184" s="3" t="s">
        <v>82</v>
      </c>
      <c r="X184" s="3" t="s">
        <v>82</v>
      </c>
      <c r="AB184" s="22"/>
      <c r="AC184" s="22"/>
      <c r="AD184" s="22" t="s">
        <v>21</v>
      </c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R184" t="str">
        <f t="shared" si="19"/>
        <v>CORRECT</v>
      </c>
    </row>
    <row r="185" spans="2:70" x14ac:dyDescent="0.25">
      <c r="B185" s="1">
        <v>44536</v>
      </c>
      <c r="C185" t="s">
        <v>24</v>
      </c>
      <c r="D185" s="54">
        <v>4</v>
      </c>
      <c r="E185" t="s">
        <v>54</v>
      </c>
      <c r="F185" s="3" t="s">
        <v>133</v>
      </c>
      <c r="G185" s="34" t="s">
        <v>863</v>
      </c>
      <c r="H185" t="s">
        <v>17</v>
      </c>
      <c r="J185" s="3"/>
      <c r="K185" s="3"/>
      <c r="L185" s="3"/>
      <c r="M185" s="3"/>
      <c r="N185" s="3" t="s">
        <v>82</v>
      </c>
      <c r="O185" s="3" t="s">
        <v>82</v>
      </c>
      <c r="P185" s="3" t="s">
        <v>82</v>
      </c>
      <c r="Q185" s="3" t="s">
        <v>82</v>
      </c>
      <c r="R185" s="3" t="s">
        <v>82</v>
      </c>
      <c r="S185" s="3" t="s">
        <v>82</v>
      </c>
      <c r="T185" s="3" t="s">
        <v>82</v>
      </c>
      <c r="U185" s="3" t="s">
        <v>82</v>
      </c>
      <c r="V185" s="3" t="s">
        <v>82</v>
      </c>
      <c r="W185" s="3" t="s">
        <v>82</v>
      </c>
      <c r="X185" s="3" t="s">
        <v>82</v>
      </c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 t="s">
        <v>132</v>
      </c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R185" t="str">
        <f t="shared" si="19"/>
        <v>CORRECT</v>
      </c>
    </row>
    <row r="186" spans="2:70" x14ac:dyDescent="0.25">
      <c r="B186" s="1">
        <v>44536</v>
      </c>
      <c r="C186" t="s">
        <v>24</v>
      </c>
      <c r="D186" s="54">
        <f>5+32/60</f>
        <v>5.5333333333333332</v>
      </c>
      <c r="E186" t="s">
        <v>536</v>
      </c>
      <c r="F186" s="3" t="s">
        <v>80</v>
      </c>
      <c r="G186" s="34" t="s">
        <v>867</v>
      </c>
      <c r="H186" t="s">
        <v>17</v>
      </c>
      <c r="J186" s="3" t="s">
        <v>82</v>
      </c>
      <c r="K186" s="3" t="s">
        <v>82</v>
      </c>
      <c r="L186" s="3" t="s">
        <v>82</v>
      </c>
      <c r="M186" s="3" t="s">
        <v>82</v>
      </c>
      <c r="N186" s="3" t="s">
        <v>82</v>
      </c>
      <c r="O186" s="3" t="s">
        <v>82</v>
      </c>
      <c r="P186" s="3" t="s">
        <v>82</v>
      </c>
      <c r="Q186" s="3" t="s">
        <v>82</v>
      </c>
      <c r="R186" s="3" t="s">
        <v>82</v>
      </c>
      <c r="S186" s="3" t="s">
        <v>82</v>
      </c>
      <c r="T186" s="3" t="s">
        <v>82</v>
      </c>
      <c r="U186" s="3" t="s">
        <v>82</v>
      </c>
      <c r="V186" s="3" t="s">
        <v>82</v>
      </c>
      <c r="W186" s="3" t="s">
        <v>82</v>
      </c>
      <c r="X186" s="3" t="s">
        <v>82</v>
      </c>
      <c r="AB186" s="22"/>
      <c r="AC186" s="22"/>
      <c r="AD186" s="22"/>
      <c r="AE186" s="22"/>
      <c r="AF186" s="22"/>
      <c r="AG186" s="22"/>
      <c r="AH186" s="22"/>
      <c r="AI186" s="22" t="s">
        <v>21</v>
      </c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R186" t="str">
        <f t="shared" si="19"/>
        <v>CORRECT</v>
      </c>
    </row>
    <row r="187" spans="2:70" x14ac:dyDescent="0.25">
      <c r="B187" s="1">
        <v>44536</v>
      </c>
      <c r="C187" t="s">
        <v>24</v>
      </c>
      <c r="D187" s="54">
        <f>1+43/60</f>
        <v>1.7166666666666668</v>
      </c>
      <c r="E187" t="s">
        <v>676</v>
      </c>
      <c r="F187" s="3" t="s">
        <v>80</v>
      </c>
      <c r="G187" s="34" t="s">
        <v>868</v>
      </c>
      <c r="H187" t="s">
        <v>17</v>
      </c>
      <c r="J187" s="3" t="s">
        <v>82</v>
      </c>
      <c r="K187" s="3" t="s">
        <v>82</v>
      </c>
      <c r="L187" s="3" t="s">
        <v>82</v>
      </c>
      <c r="M187" s="3" t="s">
        <v>82</v>
      </c>
      <c r="N187" s="3" t="s">
        <v>82</v>
      </c>
      <c r="O187" s="3" t="s">
        <v>82</v>
      </c>
      <c r="P187" s="3" t="s">
        <v>82</v>
      </c>
      <c r="Q187" s="3" t="s">
        <v>82</v>
      </c>
      <c r="R187" s="3" t="s">
        <v>82</v>
      </c>
      <c r="S187" s="3" t="s">
        <v>82</v>
      </c>
      <c r="T187" s="3" t="s">
        <v>82</v>
      </c>
      <c r="U187" s="3" t="s">
        <v>82</v>
      </c>
      <c r="V187" s="3" t="s">
        <v>82</v>
      </c>
      <c r="W187" s="3" t="s">
        <v>82</v>
      </c>
      <c r="X187" s="3" t="s">
        <v>82</v>
      </c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R187" t="str">
        <f t="shared" si="19"/>
        <v>EMPTY</v>
      </c>
    </row>
    <row r="188" spans="2:70" x14ac:dyDescent="0.25">
      <c r="B188" s="1">
        <v>44536</v>
      </c>
      <c r="C188" t="s">
        <v>24</v>
      </c>
      <c r="D188" s="54">
        <f>3+43/60</f>
        <v>3.7166666666666668</v>
      </c>
      <c r="E188" t="s">
        <v>91</v>
      </c>
      <c r="F188" s="3" t="s">
        <v>83</v>
      </c>
      <c r="G188" s="34" t="s">
        <v>869</v>
      </c>
      <c r="H188" t="s">
        <v>17</v>
      </c>
      <c r="J188" s="3" t="s">
        <v>82</v>
      </c>
      <c r="K188" s="3" t="s">
        <v>82</v>
      </c>
      <c r="L188" s="3" t="s">
        <v>82</v>
      </c>
      <c r="M188" s="3" t="s">
        <v>82</v>
      </c>
      <c r="N188" s="3" t="s">
        <v>82</v>
      </c>
      <c r="O188" s="3" t="s">
        <v>82</v>
      </c>
      <c r="P188" s="3" t="s">
        <v>82</v>
      </c>
      <c r="Q188" s="3" t="s">
        <v>82</v>
      </c>
      <c r="R188" s="3" t="s">
        <v>82</v>
      </c>
      <c r="S188" s="3" t="s">
        <v>82</v>
      </c>
      <c r="T188" s="3" t="s">
        <v>82</v>
      </c>
      <c r="U188" s="3" t="s">
        <v>82</v>
      </c>
      <c r="V188" s="3" t="s">
        <v>82</v>
      </c>
      <c r="W188" s="3" t="s">
        <v>82</v>
      </c>
      <c r="X188" s="3" t="s">
        <v>82</v>
      </c>
      <c r="Z188" s="144" t="s">
        <v>991</v>
      </c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 t="s">
        <v>84</v>
      </c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R188" t="str">
        <f t="shared" si="19"/>
        <v>CORRECT</v>
      </c>
    </row>
    <row r="189" spans="2:70" x14ac:dyDescent="0.25">
      <c r="B189" s="1">
        <v>44536</v>
      </c>
      <c r="C189" t="s">
        <v>24</v>
      </c>
      <c r="D189" s="54">
        <f>4+21/60</f>
        <v>4.3499999999999996</v>
      </c>
      <c r="E189" t="s">
        <v>91</v>
      </c>
      <c r="F189" s="3" t="s">
        <v>80</v>
      </c>
      <c r="G189" s="34" t="s">
        <v>870</v>
      </c>
      <c r="H189" t="s">
        <v>17</v>
      </c>
      <c r="J189" s="3" t="s">
        <v>82</v>
      </c>
      <c r="K189" s="3" t="s">
        <v>82</v>
      </c>
      <c r="L189" s="3" t="s">
        <v>82</v>
      </c>
      <c r="M189" s="3" t="s">
        <v>82</v>
      </c>
      <c r="N189" s="3" t="s">
        <v>82</v>
      </c>
      <c r="O189" s="3" t="s">
        <v>82</v>
      </c>
      <c r="P189" s="3" t="s">
        <v>82</v>
      </c>
      <c r="Q189" s="3" t="s">
        <v>82</v>
      </c>
      <c r="R189" s="3" t="s">
        <v>82</v>
      </c>
      <c r="S189" s="3" t="s">
        <v>82</v>
      </c>
      <c r="T189" s="3" t="s">
        <v>82</v>
      </c>
      <c r="U189" s="3" t="s">
        <v>82</v>
      </c>
      <c r="V189" s="3" t="s">
        <v>82</v>
      </c>
      <c r="W189" s="3" t="s">
        <v>82</v>
      </c>
      <c r="X189" s="3" t="s">
        <v>82</v>
      </c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 t="s">
        <v>21</v>
      </c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R189" t="str">
        <f t="shared" si="19"/>
        <v>CORRECT</v>
      </c>
    </row>
    <row r="190" spans="2:70" ht="45" x14ac:dyDescent="0.25">
      <c r="B190" s="1">
        <v>44536</v>
      </c>
      <c r="C190" t="s">
        <v>24</v>
      </c>
      <c r="D190" s="54">
        <f>4.5</f>
        <v>4.5</v>
      </c>
      <c r="E190" t="s">
        <v>10</v>
      </c>
      <c r="F190" s="3" t="s">
        <v>83</v>
      </c>
      <c r="G190" s="34" t="s">
        <v>871</v>
      </c>
      <c r="H190" t="s">
        <v>17</v>
      </c>
      <c r="J190" s="3" t="s">
        <v>82</v>
      </c>
      <c r="K190" s="3" t="s">
        <v>82</v>
      </c>
      <c r="L190" s="3" t="s">
        <v>82</v>
      </c>
      <c r="M190" s="3" t="s">
        <v>82</v>
      </c>
      <c r="N190" s="3" t="s">
        <v>82</v>
      </c>
      <c r="O190" s="3" t="s">
        <v>82</v>
      </c>
      <c r="P190" s="3" t="s">
        <v>82</v>
      </c>
      <c r="Q190" s="3" t="s">
        <v>82</v>
      </c>
      <c r="R190" s="3" t="s">
        <v>82</v>
      </c>
      <c r="S190" s="3" t="s">
        <v>82</v>
      </c>
      <c r="T190" s="3" t="s">
        <v>82</v>
      </c>
      <c r="U190" s="3" t="s">
        <v>82</v>
      </c>
      <c r="V190" s="3" t="s">
        <v>82</v>
      </c>
      <c r="W190" s="3" t="s">
        <v>82</v>
      </c>
      <c r="X190" s="3" t="s">
        <v>82</v>
      </c>
      <c r="Z190" s="72" t="s">
        <v>992</v>
      </c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 t="s">
        <v>84</v>
      </c>
      <c r="BR190" t="str">
        <f t="shared" si="19"/>
        <v>CORRECT</v>
      </c>
    </row>
    <row r="191" spans="2:70" x14ac:dyDescent="0.25">
      <c r="B191" s="1">
        <v>44536</v>
      </c>
      <c r="C191" t="s">
        <v>24</v>
      </c>
      <c r="D191" s="54">
        <f>1+34/60</f>
        <v>1.5666666666666667</v>
      </c>
      <c r="E191" t="s">
        <v>988</v>
      </c>
      <c r="F191" s="3" t="s">
        <v>80</v>
      </c>
      <c r="G191" s="34" t="s">
        <v>872</v>
      </c>
      <c r="H191" t="s">
        <v>17</v>
      </c>
      <c r="J191" s="3" t="s">
        <v>82</v>
      </c>
      <c r="K191" s="3" t="s">
        <v>82</v>
      </c>
      <c r="L191" s="3" t="s">
        <v>82</v>
      </c>
      <c r="M191" s="3" t="s">
        <v>82</v>
      </c>
      <c r="N191" s="3" t="s">
        <v>82</v>
      </c>
      <c r="O191" s="3" t="s">
        <v>82</v>
      </c>
      <c r="P191" s="3" t="s">
        <v>82</v>
      </c>
      <c r="Q191" s="3" t="s">
        <v>82</v>
      </c>
      <c r="R191" s="3" t="s">
        <v>82</v>
      </c>
      <c r="S191" s="3" t="s">
        <v>82</v>
      </c>
      <c r="T191" s="3" t="s">
        <v>82</v>
      </c>
      <c r="U191" s="3" t="s">
        <v>82</v>
      </c>
      <c r="V191" s="3" t="s">
        <v>82</v>
      </c>
      <c r="W191" s="3" t="s">
        <v>82</v>
      </c>
      <c r="X191" s="3" t="s">
        <v>82</v>
      </c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 t="s">
        <v>21</v>
      </c>
      <c r="BH191" s="22"/>
      <c r="BI191" s="22"/>
      <c r="BJ191" s="22"/>
      <c r="BK191" s="22"/>
      <c r="BL191" s="22"/>
      <c r="BM191" s="22"/>
      <c r="BN191" s="22"/>
      <c r="BO191" s="22"/>
      <c r="BR191" t="str">
        <f t="shared" si="19"/>
        <v>CORRECT</v>
      </c>
    </row>
    <row r="192" spans="2:70" x14ac:dyDescent="0.25">
      <c r="B192" s="1">
        <v>44536</v>
      </c>
      <c r="C192" t="s">
        <v>24</v>
      </c>
      <c r="D192" s="54">
        <f>2+1/60</f>
        <v>2.0166666666666666</v>
      </c>
      <c r="E192" t="s">
        <v>3</v>
      </c>
      <c r="F192" s="3" t="s">
        <v>80</v>
      </c>
      <c r="G192" s="34" t="s">
        <v>873</v>
      </c>
      <c r="H192" t="s">
        <v>17</v>
      </c>
      <c r="J192" s="3" t="s">
        <v>82</v>
      </c>
      <c r="K192" s="3" t="s">
        <v>82</v>
      </c>
      <c r="L192" s="3" t="s">
        <v>82</v>
      </c>
      <c r="M192" s="3" t="s">
        <v>82</v>
      </c>
      <c r="N192" s="3" t="s">
        <v>82</v>
      </c>
      <c r="O192" s="3" t="s">
        <v>82</v>
      </c>
      <c r="P192" s="3" t="s">
        <v>82</v>
      </c>
      <c r="Q192" s="3" t="s">
        <v>82</v>
      </c>
      <c r="R192" s="3" t="s">
        <v>82</v>
      </c>
      <c r="S192" s="3" t="s">
        <v>82</v>
      </c>
      <c r="T192" s="3" t="s">
        <v>82</v>
      </c>
      <c r="U192" s="3" t="s">
        <v>82</v>
      </c>
      <c r="V192" s="3" t="s">
        <v>82</v>
      </c>
      <c r="W192" s="3" t="s">
        <v>82</v>
      </c>
      <c r="X192" s="3" t="s">
        <v>82</v>
      </c>
      <c r="AB192" s="22" t="s">
        <v>21</v>
      </c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R192" t="str">
        <f t="shared" si="19"/>
        <v>CORRECT</v>
      </c>
    </row>
    <row r="193" spans="2:70" x14ac:dyDescent="0.25">
      <c r="B193" s="1">
        <v>44536</v>
      </c>
      <c r="C193" t="s">
        <v>24</v>
      </c>
      <c r="D193" s="54">
        <f>3+18/60</f>
        <v>3.3</v>
      </c>
      <c r="E193" t="s">
        <v>91</v>
      </c>
      <c r="F193" s="3" t="s">
        <v>80</v>
      </c>
      <c r="G193" s="34" t="s">
        <v>874</v>
      </c>
      <c r="H193" t="s">
        <v>17</v>
      </c>
      <c r="J193" s="3" t="s">
        <v>82</v>
      </c>
      <c r="K193" s="3" t="s">
        <v>82</v>
      </c>
      <c r="L193" s="3" t="s">
        <v>82</v>
      </c>
      <c r="M193" s="3" t="s">
        <v>82</v>
      </c>
      <c r="N193" s="3" t="s">
        <v>82</v>
      </c>
      <c r="O193" s="3" t="s">
        <v>82</v>
      </c>
      <c r="P193" s="3" t="s">
        <v>82</v>
      </c>
      <c r="Q193" s="3" t="s">
        <v>82</v>
      </c>
      <c r="R193" s="3" t="s">
        <v>82</v>
      </c>
      <c r="S193" s="3" t="s">
        <v>82</v>
      </c>
      <c r="T193" s="3" t="s">
        <v>82</v>
      </c>
      <c r="U193" s="3" t="s">
        <v>82</v>
      </c>
      <c r="V193" s="3" t="s">
        <v>82</v>
      </c>
      <c r="W193" s="3" t="s">
        <v>82</v>
      </c>
      <c r="X193" s="3" t="s">
        <v>82</v>
      </c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 t="s">
        <v>21</v>
      </c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R193" t="str">
        <f t="shared" si="19"/>
        <v>CORRECT</v>
      </c>
    </row>
    <row r="194" spans="2:70" ht="108.75" x14ac:dyDescent="0.4">
      <c r="B194" s="1">
        <v>44536</v>
      </c>
      <c r="C194" t="s">
        <v>24</v>
      </c>
      <c r="D194" s="54">
        <f>2+51/60</f>
        <v>2.85</v>
      </c>
      <c r="E194" t="s">
        <v>514</v>
      </c>
      <c r="F194" s="3" t="s">
        <v>83</v>
      </c>
      <c r="G194" s="34" t="s">
        <v>960</v>
      </c>
      <c r="H194" t="s">
        <v>17</v>
      </c>
      <c r="J194" s="3" t="s">
        <v>82</v>
      </c>
      <c r="K194" s="3" t="s">
        <v>82</v>
      </c>
      <c r="L194" s="3" t="s">
        <v>82</v>
      </c>
      <c r="M194" s="3" t="s">
        <v>112</v>
      </c>
      <c r="N194" s="3" t="s">
        <v>112</v>
      </c>
      <c r="O194" s="3" t="s">
        <v>112</v>
      </c>
      <c r="P194" s="3" t="s">
        <v>112</v>
      </c>
      <c r="Q194" s="3" t="s">
        <v>112</v>
      </c>
      <c r="R194" s="3" t="s">
        <v>112</v>
      </c>
      <c r="S194" s="3" t="s">
        <v>112</v>
      </c>
      <c r="T194" s="3" t="s">
        <v>112</v>
      </c>
      <c r="U194" s="3" t="s">
        <v>112</v>
      </c>
      <c r="V194" s="3" t="s">
        <v>112</v>
      </c>
      <c r="W194" s="3" t="s">
        <v>112</v>
      </c>
      <c r="X194" s="3" t="s">
        <v>112</v>
      </c>
      <c r="Z194" s="72" t="s">
        <v>990</v>
      </c>
      <c r="AB194" s="22"/>
      <c r="AC194" s="22" t="s">
        <v>84</v>
      </c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R194" t="str">
        <f t="shared" si="19"/>
        <v>CORRECT</v>
      </c>
    </row>
    <row r="195" spans="2:70" x14ac:dyDescent="0.25">
      <c r="B195" s="1">
        <v>44536</v>
      </c>
      <c r="C195">
        <v>700</v>
      </c>
      <c r="D195" s="54">
        <f>2+36/60</f>
        <v>2.6</v>
      </c>
      <c r="E195" t="s">
        <v>61</v>
      </c>
      <c r="F195" s="3" t="s">
        <v>83</v>
      </c>
      <c r="G195" s="34" t="s">
        <v>961</v>
      </c>
      <c r="H195" t="s">
        <v>17</v>
      </c>
      <c r="J195" s="3" t="s">
        <v>82</v>
      </c>
      <c r="K195" s="3" t="s">
        <v>82</v>
      </c>
      <c r="L195" s="3" t="s">
        <v>82</v>
      </c>
      <c r="M195" s="3" t="s">
        <v>82</v>
      </c>
      <c r="N195" s="3" t="s">
        <v>82</v>
      </c>
      <c r="O195" s="3" t="s">
        <v>82</v>
      </c>
      <c r="P195" s="3" t="s">
        <v>82</v>
      </c>
      <c r="Q195" s="3" t="s">
        <v>82</v>
      </c>
      <c r="R195" s="3" t="s">
        <v>82</v>
      </c>
      <c r="S195" s="3" t="s">
        <v>82</v>
      </c>
      <c r="T195" s="3" t="s">
        <v>82</v>
      </c>
      <c r="U195" s="3" t="s">
        <v>82</v>
      </c>
      <c r="V195" s="3" t="s">
        <v>82</v>
      </c>
      <c r="W195" s="3" t="s">
        <v>82</v>
      </c>
      <c r="X195" s="3" t="s">
        <v>82</v>
      </c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 t="s">
        <v>84</v>
      </c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R195" t="str">
        <f t="shared" si="19"/>
        <v>CORRECT</v>
      </c>
    </row>
    <row r="196" spans="2:70" ht="30" x14ac:dyDescent="0.25">
      <c r="B196" s="1">
        <v>44537</v>
      </c>
      <c r="C196">
        <v>700</v>
      </c>
      <c r="D196" s="54">
        <v>2.75</v>
      </c>
      <c r="E196" t="s">
        <v>514</v>
      </c>
      <c r="F196" s="3" t="s">
        <v>83</v>
      </c>
      <c r="G196" s="34" t="s">
        <v>962</v>
      </c>
      <c r="H196" t="s">
        <v>17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Z196" s="72" t="s">
        <v>1059</v>
      </c>
      <c r="AB196" s="22"/>
      <c r="AC196" s="22" t="s">
        <v>84</v>
      </c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R196" t="str">
        <f t="shared" si="19"/>
        <v>CORRECT</v>
      </c>
    </row>
    <row r="197" spans="2:70" x14ac:dyDescent="0.25">
      <c r="C197" t="s">
        <v>964</v>
      </c>
      <c r="D197" s="54"/>
      <c r="F197" s="3"/>
      <c r="G197" s="34" t="s">
        <v>963</v>
      </c>
      <c r="H197" t="s">
        <v>17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R197" t="str">
        <f t="shared" si="19"/>
        <v>EMPTY</v>
      </c>
    </row>
    <row r="198" spans="2:70" x14ac:dyDescent="0.25">
      <c r="B198" s="1">
        <v>44547</v>
      </c>
      <c r="C198">
        <v>700</v>
      </c>
      <c r="D198" s="54">
        <v>2</v>
      </c>
      <c r="E198" t="s">
        <v>514</v>
      </c>
      <c r="F198" s="3" t="s">
        <v>80</v>
      </c>
      <c r="G198" s="34" t="s">
        <v>965</v>
      </c>
      <c r="H198" t="s">
        <v>17</v>
      </c>
      <c r="J198" s="3" t="s">
        <v>82</v>
      </c>
      <c r="K198" s="3" t="s">
        <v>82</v>
      </c>
      <c r="L198" s="3" t="s">
        <v>82</v>
      </c>
      <c r="M198" s="3" t="s">
        <v>82</v>
      </c>
      <c r="N198" s="3" t="s">
        <v>82</v>
      </c>
      <c r="O198" s="3" t="s">
        <v>82</v>
      </c>
      <c r="P198" s="3" t="s">
        <v>82</v>
      </c>
      <c r="Q198" s="3" t="s">
        <v>82</v>
      </c>
      <c r="R198" s="3" t="s">
        <v>82</v>
      </c>
      <c r="S198" s="3" t="s">
        <v>82</v>
      </c>
      <c r="T198" s="3" t="s">
        <v>82</v>
      </c>
      <c r="U198" s="3" t="s">
        <v>82</v>
      </c>
      <c r="V198" s="3" t="s">
        <v>82</v>
      </c>
      <c r="W198" s="3" t="s">
        <v>82</v>
      </c>
      <c r="X198" s="3" t="s">
        <v>112</v>
      </c>
      <c r="AB198" s="22"/>
      <c r="AC198" s="22" t="s">
        <v>78</v>
      </c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R198" t="str">
        <f t="shared" si="19"/>
        <v>CORRECT</v>
      </c>
    </row>
    <row r="199" spans="2:70" x14ac:dyDescent="0.25">
      <c r="B199" s="1">
        <v>44536</v>
      </c>
      <c r="C199" t="s">
        <v>24</v>
      </c>
      <c r="D199" s="54">
        <f>2+53/60</f>
        <v>2.8833333333333333</v>
      </c>
      <c r="E199" t="s">
        <v>3</v>
      </c>
      <c r="F199" s="3" t="s">
        <v>83</v>
      </c>
      <c r="G199" s="34" t="s">
        <v>966</v>
      </c>
      <c r="H199" t="s">
        <v>17</v>
      </c>
      <c r="J199" s="3" t="s">
        <v>82</v>
      </c>
      <c r="K199" s="3" t="s">
        <v>82</v>
      </c>
      <c r="L199" s="3" t="s">
        <v>82</v>
      </c>
      <c r="M199" s="3" t="s">
        <v>82</v>
      </c>
      <c r="N199" s="3" t="s">
        <v>82</v>
      </c>
      <c r="O199" s="3" t="s">
        <v>82</v>
      </c>
      <c r="P199" s="3" t="s">
        <v>82</v>
      </c>
      <c r="Q199" s="3" t="s">
        <v>82</v>
      </c>
      <c r="R199" s="3" t="s">
        <v>82</v>
      </c>
      <c r="S199" s="3" t="s">
        <v>82</v>
      </c>
      <c r="T199" s="3" t="s">
        <v>82</v>
      </c>
      <c r="U199" s="3" t="s">
        <v>82</v>
      </c>
      <c r="V199" s="3" t="s">
        <v>82</v>
      </c>
      <c r="W199" s="3" t="s">
        <v>82</v>
      </c>
      <c r="X199" s="3" t="s">
        <v>82</v>
      </c>
      <c r="AB199" s="22" t="s">
        <v>84</v>
      </c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R199" t="str">
        <f t="shared" si="19"/>
        <v>CORRECT</v>
      </c>
    </row>
    <row r="200" spans="2:70" x14ac:dyDescent="0.25">
      <c r="C200" t="s">
        <v>751</v>
      </c>
      <c r="D200" s="54"/>
      <c r="F200" s="3"/>
      <c r="G200" s="34" t="s">
        <v>967</v>
      </c>
      <c r="H200" t="s">
        <v>17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R200" t="str">
        <f t="shared" si="19"/>
        <v>EMPTY</v>
      </c>
    </row>
    <row r="201" spans="2:70" x14ac:dyDescent="0.25">
      <c r="B201" s="1">
        <v>44547</v>
      </c>
      <c r="C201">
        <v>700</v>
      </c>
      <c r="D201" s="54">
        <v>3.7</v>
      </c>
      <c r="E201" t="s">
        <v>65</v>
      </c>
      <c r="F201" s="3" t="s">
        <v>133</v>
      </c>
      <c r="G201" s="34" t="s">
        <v>968</v>
      </c>
      <c r="H201" t="s">
        <v>17</v>
      </c>
      <c r="J201" s="3" t="s">
        <v>82</v>
      </c>
      <c r="K201" s="3" t="s">
        <v>82</v>
      </c>
      <c r="L201" s="3" t="s">
        <v>82</v>
      </c>
      <c r="M201" s="3" t="s">
        <v>82</v>
      </c>
      <c r="N201" s="3" t="s">
        <v>82</v>
      </c>
      <c r="O201" s="3" t="s">
        <v>82</v>
      </c>
      <c r="P201" s="3" t="s">
        <v>82</v>
      </c>
      <c r="Q201" s="3" t="s">
        <v>82</v>
      </c>
      <c r="R201" s="3" t="s">
        <v>82</v>
      </c>
      <c r="S201" s="3" t="s">
        <v>82</v>
      </c>
      <c r="T201" s="3" t="s">
        <v>82</v>
      </c>
      <c r="U201" s="3" t="s">
        <v>82</v>
      </c>
      <c r="V201" s="3" t="s">
        <v>82</v>
      </c>
      <c r="W201" s="3" t="s">
        <v>82</v>
      </c>
      <c r="X201" s="3" t="s">
        <v>82</v>
      </c>
      <c r="Z201" s="72" t="s">
        <v>1209</v>
      </c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 t="s">
        <v>132</v>
      </c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R201" t="str">
        <f t="shared" si="19"/>
        <v>CORRECT</v>
      </c>
    </row>
    <row r="202" spans="2:70" x14ac:dyDescent="0.25">
      <c r="B202" s="1">
        <v>44536</v>
      </c>
      <c r="C202" t="s">
        <v>24</v>
      </c>
      <c r="D202" s="54">
        <f>2+50/60</f>
        <v>2.8333333333333335</v>
      </c>
      <c r="E202" t="s">
        <v>3</v>
      </c>
      <c r="F202" s="3" t="s">
        <v>80</v>
      </c>
      <c r="G202" s="34" t="s">
        <v>969</v>
      </c>
      <c r="H202" t="s">
        <v>17</v>
      </c>
      <c r="J202" s="3" t="s">
        <v>82</v>
      </c>
      <c r="K202" s="3" t="s">
        <v>82</v>
      </c>
      <c r="L202" s="3" t="s">
        <v>82</v>
      </c>
      <c r="M202" s="3" t="s">
        <v>82</v>
      </c>
      <c r="N202" s="3" t="s">
        <v>82</v>
      </c>
      <c r="O202" s="3" t="s">
        <v>82</v>
      </c>
      <c r="P202" s="3" t="s">
        <v>82</v>
      </c>
      <c r="Q202" s="3" t="s">
        <v>82</v>
      </c>
      <c r="R202" s="3" t="s">
        <v>82</v>
      </c>
      <c r="S202" s="3" t="s">
        <v>82</v>
      </c>
      <c r="T202" s="3" t="s">
        <v>82</v>
      </c>
      <c r="U202" s="3" t="s">
        <v>82</v>
      </c>
      <c r="V202" s="3" t="s">
        <v>82</v>
      </c>
      <c r="W202" s="3" t="s">
        <v>82</v>
      </c>
      <c r="X202" s="3" t="s">
        <v>82</v>
      </c>
      <c r="AB202" s="22" t="s">
        <v>21</v>
      </c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R202" t="str">
        <f t="shared" si="19"/>
        <v>CORRECT</v>
      </c>
    </row>
    <row r="203" spans="2:70" ht="105" x14ac:dyDescent="0.25">
      <c r="B203" s="1">
        <v>44547</v>
      </c>
      <c r="C203">
        <v>700</v>
      </c>
      <c r="D203" s="54">
        <v>3</v>
      </c>
      <c r="E203" t="s">
        <v>73</v>
      </c>
      <c r="F203" s="3" t="s">
        <v>133</v>
      </c>
      <c r="G203" s="34" t="s">
        <v>970</v>
      </c>
      <c r="H203" t="s">
        <v>17</v>
      </c>
      <c r="J203" s="3" t="s">
        <v>82</v>
      </c>
      <c r="K203" s="3" t="s">
        <v>82</v>
      </c>
      <c r="L203" s="3" t="s">
        <v>82</v>
      </c>
      <c r="M203" s="3" t="s">
        <v>82</v>
      </c>
      <c r="N203" s="3" t="s">
        <v>82</v>
      </c>
      <c r="O203" s="3" t="s">
        <v>82</v>
      </c>
      <c r="P203" s="3" t="s">
        <v>82</v>
      </c>
      <c r="Q203" s="3" t="s">
        <v>82</v>
      </c>
      <c r="R203" s="3" t="s">
        <v>82</v>
      </c>
      <c r="S203" s="3" t="s">
        <v>82</v>
      </c>
      <c r="T203" s="3" t="s">
        <v>82</v>
      </c>
      <c r="U203" s="3" t="s">
        <v>82</v>
      </c>
      <c r="V203" s="3" t="s">
        <v>82</v>
      </c>
      <c r="W203" s="3" t="s">
        <v>82</v>
      </c>
      <c r="X203" s="3" t="s">
        <v>82</v>
      </c>
      <c r="Z203" s="72" t="s">
        <v>1211</v>
      </c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R203" t="str">
        <f t="shared" si="19"/>
        <v>EMPTY</v>
      </c>
    </row>
    <row r="204" spans="2:70" x14ac:dyDescent="0.25">
      <c r="C204" t="s">
        <v>751</v>
      </c>
      <c r="D204" s="54"/>
      <c r="F204" s="3"/>
      <c r="G204" s="34" t="s">
        <v>971</v>
      </c>
      <c r="H204" t="s">
        <v>17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R204" t="str">
        <f t="shared" si="19"/>
        <v>EMPTY</v>
      </c>
    </row>
    <row r="205" spans="2:70" x14ac:dyDescent="0.25">
      <c r="B205" s="1">
        <v>44547</v>
      </c>
      <c r="C205">
        <v>700</v>
      </c>
      <c r="D205" s="54">
        <v>3.25</v>
      </c>
      <c r="E205" t="s">
        <v>58</v>
      </c>
      <c r="F205" s="3" t="s">
        <v>83</v>
      </c>
      <c r="G205" s="34" t="s">
        <v>972</v>
      </c>
      <c r="H205" t="s">
        <v>17</v>
      </c>
      <c r="J205" s="3" t="s">
        <v>82</v>
      </c>
      <c r="K205" s="3" t="s">
        <v>82</v>
      </c>
      <c r="L205" s="3" t="s">
        <v>82</v>
      </c>
      <c r="M205" s="3" t="s">
        <v>82</v>
      </c>
      <c r="N205" s="3" t="s">
        <v>82</v>
      </c>
      <c r="O205" s="3" t="s">
        <v>82</v>
      </c>
      <c r="P205" s="3" t="s">
        <v>82</v>
      </c>
      <c r="Q205" s="3" t="s">
        <v>82</v>
      </c>
      <c r="R205" s="3" t="s">
        <v>82</v>
      </c>
      <c r="S205" s="3" t="s">
        <v>82</v>
      </c>
      <c r="T205" s="3" t="s">
        <v>82</v>
      </c>
      <c r="U205" s="3" t="s">
        <v>82</v>
      </c>
      <c r="V205" s="3" t="s">
        <v>82</v>
      </c>
      <c r="W205" s="3" t="s">
        <v>82</v>
      </c>
      <c r="X205" s="3" t="s">
        <v>846</v>
      </c>
      <c r="Z205" s="72" t="s">
        <v>1208</v>
      </c>
      <c r="AB205" s="22"/>
      <c r="AC205" s="22"/>
      <c r="AD205" s="22" t="s">
        <v>132</v>
      </c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R205" t="str">
        <f t="shared" si="19"/>
        <v>CORRECT</v>
      </c>
    </row>
    <row r="206" spans="2:70" x14ac:dyDescent="0.25">
      <c r="B206" s="1">
        <v>44536</v>
      </c>
      <c r="C206">
        <v>700</v>
      </c>
      <c r="D206" s="54">
        <f>4+21/60</f>
        <v>4.3499999999999996</v>
      </c>
      <c r="E206" t="s">
        <v>73</v>
      </c>
      <c r="F206" s="3" t="s">
        <v>83</v>
      </c>
      <c r="G206" s="34" t="s">
        <v>973</v>
      </c>
      <c r="H206" t="s">
        <v>17</v>
      </c>
      <c r="J206" s="3" t="s">
        <v>82</v>
      </c>
      <c r="K206" s="3" t="s">
        <v>82</v>
      </c>
      <c r="L206" s="3" t="s">
        <v>82</v>
      </c>
      <c r="M206" s="3" t="s">
        <v>82</v>
      </c>
      <c r="N206" s="3" t="s">
        <v>82</v>
      </c>
      <c r="O206" s="3" t="s">
        <v>82</v>
      </c>
      <c r="P206" s="3" t="s">
        <v>82</v>
      </c>
      <c r="Q206" s="3" t="s">
        <v>82</v>
      </c>
      <c r="R206" s="3" t="s">
        <v>82</v>
      </c>
      <c r="S206" s="3" t="s">
        <v>82</v>
      </c>
      <c r="T206" s="3" t="s">
        <v>82</v>
      </c>
      <c r="U206" s="3" t="s">
        <v>82</v>
      </c>
      <c r="V206" s="3" t="s">
        <v>82</v>
      </c>
      <c r="W206" s="3" t="s">
        <v>82</v>
      </c>
      <c r="X206" s="3" t="s">
        <v>82</v>
      </c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 t="s">
        <v>84</v>
      </c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R206" t="str">
        <f t="shared" si="19"/>
        <v>CORRECT</v>
      </c>
    </row>
    <row r="207" spans="2:70" x14ac:dyDescent="0.25">
      <c r="B207" s="1">
        <v>44536</v>
      </c>
      <c r="C207" t="s">
        <v>24</v>
      </c>
      <c r="D207" s="54">
        <f>3+47/60</f>
        <v>3.7833333333333332</v>
      </c>
      <c r="E207" t="s">
        <v>91</v>
      </c>
      <c r="F207" s="3" t="s">
        <v>80</v>
      </c>
      <c r="G207" s="34" t="s">
        <v>974</v>
      </c>
      <c r="H207" t="s">
        <v>17</v>
      </c>
      <c r="J207" s="3" t="s">
        <v>82</v>
      </c>
      <c r="K207" s="3" t="s">
        <v>82</v>
      </c>
      <c r="L207" s="3" t="s">
        <v>82</v>
      </c>
      <c r="M207" s="3" t="s">
        <v>82</v>
      </c>
      <c r="N207" s="3" t="s">
        <v>82</v>
      </c>
      <c r="O207" s="3" t="s">
        <v>82</v>
      </c>
      <c r="P207" s="3" t="s">
        <v>82</v>
      </c>
      <c r="Q207" s="3" t="s">
        <v>82</v>
      </c>
      <c r="R207" s="3" t="s">
        <v>82</v>
      </c>
      <c r="S207" s="3" t="s">
        <v>82</v>
      </c>
      <c r="T207" s="3" t="s">
        <v>82</v>
      </c>
      <c r="U207" s="3" t="s">
        <v>82</v>
      </c>
      <c r="V207" s="3" t="s">
        <v>82</v>
      </c>
      <c r="W207" s="3" t="s">
        <v>82</v>
      </c>
      <c r="X207" s="3" t="s">
        <v>82</v>
      </c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 t="s">
        <v>21</v>
      </c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R207" t="str">
        <f t="shared" si="19"/>
        <v>CORRECT</v>
      </c>
    </row>
    <row r="208" spans="2:70" ht="60" x14ac:dyDescent="0.25">
      <c r="B208" s="1">
        <v>44536</v>
      </c>
      <c r="C208" t="s">
        <v>24</v>
      </c>
      <c r="D208" s="54">
        <f>3+25/60</f>
        <v>3.4166666666666665</v>
      </c>
      <c r="E208" t="s">
        <v>58</v>
      </c>
      <c r="F208" s="3" t="s">
        <v>83</v>
      </c>
      <c r="G208" s="34" t="s">
        <v>975</v>
      </c>
      <c r="H208" t="s">
        <v>17</v>
      </c>
      <c r="J208" s="3" t="s">
        <v>82</v>
      </c>
      <c r="K208" s="3" t="s">
        <v>82</v>
      </c>
      <c r="L208" s="3" t="s">
        <v>82</v>
      </c>
      <c r="M208" s="3" t="s">
        <v>82</v>
      </c>
      <c r="N208" s="3" t="s">
        <v>82</v>
      </c>
      <c r="O208" s="3" t="s">
        <v>82</v>
      </c>
      <c r="P208" s="3" t="s">
        <v>82</v>
      </c>
      <c r="Q208" s="3" t="s">
        <v>82</v>
      </c>
      <c r="R208" s="3" t="s">
        <v>82</v>
      </c>
      <c r="S208" s="3" t="s">
        <v>82</v>
      </c>
      <c r="T208" s="3" t="s">
        <v>82</v>
      </c>
      <c r="U208" s="3" t="s">
        <v>82</v>
      </c>
      <c r="V208" s="3" t="s">
        <v>82</v>
      </c>
      <c r="W208" s="3" t="s">
        <v>82</v>
      </c>
      <c r="X208" s="3" t="s">
        <v>82</v>
      </c>
      <c r="Z208" s="72" t="s">
        <v>989</v>
      </c>
      <c r="AB208" s="22"/>
      <c r="AC208" s="22"/>
      <c r="AD208" s="22" t="s">
        <v>84</v>
      </c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R208" t="str">
        <f t="shared" si="19"/>
        <v>CORRECT</v>
      </c>
    </row>
    <row r="209" spans="2:70" x14ac:dyDescent="0.25">
      <c r="B209" s="1">
        <v>44536</v>
      </c>
      <c r="C209" t="s">
        <v>24</v>
      </c>
      <c r="D209" s="54">
        <f>3+13/60</f>
        <v>3.2166666666666668</v>
      </c>
      <c r="E209" t="s">
        <v>514</v>
      </c>
      <c r="F209" s="3" t="s">
        <v>80</v>
      </c>
      <c r="G209" s="34" t="s">
        <v>976</v>
      </c>
      <c r="H209" t="s">
        <v>17</v>
      </c>
      <c r="J209" s="3" t="s">
        <v>82</v>
      </c>
      <c r="K209" s="3" t="s">
        <v>82</v>
      </c>
      <c r="L209" s="3" t="s">
        <v>82</v>
      </c>
      <c r="M209" s="3" t="s">
        <v>82</v>
      </c>
      <c r="N209" s="3" t="s">
        <v>82</v>
      </c>
      <c r="O209" s="3" t="s">
        <v>82</v>
      </c>
      <c r="P209" s="3" t="s">
        <v>82</v>
      </c>
      <c r="Q209" s="3" t="s">
        <v>82</v>
      </c>
      <c r="R209" s="3" t="s">
        <v>82</v>
      </c>
      <c r="S209" s="3" t="s">
        <v>82</v>
      </c>
      <c r="T209" s="3" t="s">
        <v>82</v>
      </c>
      <c r="U209" s="3" t="s">
        <v>82</v>
      </c>
      <c r="V209" s="3" t="s">
        <v>82</v>
      </c>
      <c r="W209" s="3" t="s">
        <v>82</v>
      </c>
      <c r="X209" s="3" t="s">
        <v>82</v>
      </c>
      <c r="AB209" s="22"/>
      <c r="AC209" s="22" t="s">
        <v>21</v>
      </c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R209" t="str">
        <f t="shared" si="19"/>
        <v>CORRECT</v>
      </c>
    </row>
    <row r="210" spans="2:70" x14ac:dyDescent="0.25">
      <c r="B210" s="1">
        <v>44536</v>
      </c>
      <c r="C210">
        <v>700</v>
      </c>
      <c r="D210" s="54">
        <f>3+42/60</f>
        <v>3.7</v>
      </c>
      <c r="E210" t="s">
        <v>710</v>
      </c>
      <c r="F210" s="3" t="s">
        <v>83</v>
      </c>
      <c r="G210" s="34" t="s">
        <v>977</v>
      </c>
      <c r="H210" t="s">
        <v>17</v>
      </c>
      <c r="J210" s="3" t="s">
        <v>82</v>
      </c>
      <c r="K210" s="3" t="s">
        <v>82</v>
      </c>
      <c r="L210" s="3" t="s">
        <v>82</v>
      </c>
      <c r="M210" s="3" t="s">
        <v>82</v>
      </c>
      <c r="N210" s="3" t="s">
        <v>82</v>
      </c>
      <c r="O210" s="3" t="s">
        <v>82</v>
      </c>
      <c r="P210" s="3" t="s">
        <v>82</v>
      </c>
      <c r="Q210" s="3" t="s">
        <v>82</v>
      </c>
      <c r="R210" s="3" t="s">
        <v>82</v>
      </c>
      <c r="S210" s="3" t="s">
        <v>82</v>
      </c>
      <c r="T210" s="3" t="s">
        <v>82</v>
      </c>
      <c r="U210" s="3" t="s">
        <v>82</v>
      </c>
      <c r="V210" s="3" t="s">
        <v>82</v>
      </c>
      <c r="W210" s="3" t="s">
        <v>82</v>
      </c>
      <c r="X210" s="3" t="s">
        <v>82</v>
      </c>
      <c r="AB210" s="22"/>
      <c r="AC210" s="22"/>
      <c r="AD210" s="22" t="s">
        <v>84</v>
      </c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R210" t="str">
        <f t="shared" si="19"/>
        <v>CORRECT</v>
      </c>
    </row>
    <row r="211" spans="2:70" x14ac:dyDescent="0.25">
      <c r="B211" s="1">
        <v>44537</v>
      </c>
      <c r="C211" t="s">
        <v>24</v>
      </c>
      <c r="D211" s="54">
        <f>1+41/60</f>
        <v>1.6833333333333333</v>
      </c>
      <c r="E211" t="s">
        <v>3</v>
      </c>
      <c r="F211" s="3" t="s">
        <v>83</v>
      </c>
      <c r="G211" s="34" t="s">
        <v>978</v>
      </c>
      <c r="H211" t="s">
        <v>17</v>
      </c>
      <c r="J211" s="3" t="s">
        <v>82</v>
      </c>
      <c r="K211" s="3" t="s">
        <v>82</v>
      </c>
      <c r="L211" s="3" t="s">
        <v>82</v>
      </c>
      <c r="M211" s="3" t="s">
        <v>82</v>
      </c>
      <c r="N211" s="3" t="s">
        <v>82</v>
      </c>
      <c r="O211" s="3" t="s">
        <v>82</v>
      </c>
      <c r="P211" s="3" t="s">
        <v>82</v>
      </c>
      <c r="Q211" s="3" t="s">
        <v>82</v>
      </c>
      <c r="R211" s="3" t="s">
        <v>82</v>
      </c>
      <c r="S211" s="3" t="s">
        <v>82</v>
      </c>
      <c r="T211" s="3" t="s">
        <v>82</v>
      </c>
      <c r="U211" s="3" t="s">
        <v>82</v>
      </c>
      <c r="V211" s="3" t="s">
        <v>82</v>
      </c>
      <c r="W211" s="3" t="s">
        <v>82</v>
      </c>
      <c r="X211" s="3" t="s">
        <v>82</v>
      </c>
      <c r="Z211" s="72" t="s">
        <v>1058</v>
      </c>
      <c r="AB211" s="22" t="s">
        <v>132</v>
      </c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R211" t="str">
        <f t="shared" si="19"/>
        <v>CORRECT</v>
      </c>
    </row>
    <row r="212" spans="2:70" x14ac:dyDescent="0.25">
      <c r="B212" s="1">
        <v>44536</v>
      </c>
      <c r="C212" t="s">
        <v>24</v>
      </c>
      <c r="D212" s="54">
        <f>1+52/60</f>
        <v>1.8666666666666667</v>
      </c>
      <c r="E212" t="s">
        <v>512</v>
      </c>
      <c r="F212" s="3" t="s">
        <v>80</v>
      </c>
      <c r="G212" s="34" t="s">
        <v>979</v>
      </c>
      <c r="H212" t="s">
        <v>17</v>
      </c>
      <c r="J212" s="3" t="s">
        <v>82</v>
      </c>
      <c r="K212" s="3" t="s">
        <v>82</v>
      </c>
      <c r="L212" s="3" t="s">
        <v>82</v>
      </c>
      <c r="M212" s="3" t="s">
        <v>82</v>
      </c>
      <c r="N212" s="3" t="s">
        <v>82</v>
      </c>
      <c r="O212" s="3" t="s">
        <v>82</v>
      </c>
      <c r="P212" s="3" t="s">
        <v>82</v>
      </c>
      <c r="Q212" s="3" t="s">
        <v>82</v>
      </c>
      <c r="R212" s="3" t="s">
        <v>82</v>
      </c>
      <c r="S212" s="3" t="s">
        <v>82</v>
      </c>
      <c r="T212" s="3" t="s">
        <v>82</v>
      </c>
      <c r="U212" s="3" t="s">
        <v>82</v>
      </c>
      <c r="V212" s="3" t="s">
        <v>82</v>
      </c>
      <c r="W212" s="3" t="s">
        <v>82</v>
      </c>
      <c r="X212" s="3" t="s">
        <v>82</v>
      </c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 t="s">
        <v>21</v>
      </c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R212" t="str">
        <f t="shared" si="19"/>
        <v>CORRECT</v>
      </c>
    </row>
    <row r="213" spans="2:70" x14ac:dyDescent="0.25">
      <c r="B213" s="1">
        <v>44536</v>
      </c>
      <c r="C213" t="s">
        <v>24</v>
      </c>
      <c r="D213" s="54">
        <v>4</v>
      </c>
      <c r="E213" t="s">
        <v>3</v>
      </c>
      <c r="F213" s="3" t="s">
        <v>80</v>
      </c>
      <c r="G213" s="34" t="s">
        <v>980</v>
      </c>
      <c r="H213" t="s">
        <v>17</v>
      </c>
      <c r="J213" s="3" t="s">
        <v>82</v>
      </c>
      <c r="K213" s="3" t="s">
        <v>82</v>
      </c>
      <c r="L213" s="3" t="s">
        <v>82</v>
      </c>
      <c r="M213" s="3" t="s">
        <v>82</v>
      </c>
      <c r="N213" s="3" t="s">
        <v>82</v>
      </c>
      <c r="O213" s="3" t="s">
        <v>82</v>
      </c>
      <c r="P213" s="3" t="s">
        <v>82</v>
      </c>
      <c r="Q213" s="3" t="s">
        <v>82</v>
      </c>
      <c r="R213" s="3" t="s">
        <v>82</v>
      </c>
      <c r="S213" s="3" t="s">
        <v>82</v>
      </c>
      <c r="T213" s="3" t="s">
        <v>82</v>
      </c>
      <c r="U213" s="3" t="s">
        <v>82</v>
      </c>
      <c r="V213" s="3" t="s">
        <v>82</v>
      </c>
      <c r="W213" s="3" t="s">
        <v>82</v>
      </c>
      <c r="X213" s="3" t="s">
        <v>82</v>
      </c>
      <c r="AB213" s="22" t="s">
        <v>21</v>
      </c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R213" t="str">
        <f t="shared" si="19"/>
        <v>CORRECT</v>
      </c>
    </row>
    <row r="214" spans="2:70" ht="30" x14ac:dyDescent="0.25">
      <c r="B214" s="1">
        <v>44537</v>
      </c>
      <c r="C214" t="s">
        <v>24</v>
      </c>
      <c r="D214" s="54">
        <v>4</v>
      </c>
      <c r="E214" t="s">
        <v>994</v>
      </c>
      <c r="F214" s="3" t="s">
        <v>83</v>
      </c>
      <c r="G214" s="34" t="s">
        <v>981</v>
      </c>
      <c r="H214" t="s">
        <v>17</v>
      </c>
      <c r="J214" s="3" t="s">
        <v>82</v>
      </c>
      <c r="K214" s="3" t="s">
        <v>82</v>
      </c>
      <c r="L214" s="3" t="s">
        <v>82</v>
      </c>
      <c r="M214" s="3" t="s">
        <v>82</v>
      </c>
      <c r="N214" s="3" t="s">
        <v>82</v>
      </c>
      <c r="O214" s="3" t="s">
        <v>82</v>
      </c>
      <c r="P214" s="3" t="s">
        <v>112</v>
      </c>
      <c r="Q214" s="3" t="s">
        <v>82</v>
      </c>
      <c r="R214" s="3" t="s">
        <v>82</v>
      </c>
      <c r="S214" s="3" t="s">
        <v>82</v>
      </c>
      <c r="T214" s="3" t="s">
        <v>82</v>
      </c>
      <c r="U214" s="3" t="s">
        <v>82</v>
      </c>
      <c r="V214" s="3" t="s">
        <v>82</v>
      </c>
      <c r="W214" s="3" t="s">
        <v>82</v>
      </c>
      <c r="X214" s="3" t="s">
        <v>112</v>
      </c>
      <c r="Z214" s="72" t="s">
        <v>1055</v>
      </c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 t="s">
        <v>84</v>
      </c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R214" t="str">
        <f t="shared" si="19"/>
        <v>CORRECT</v>
      </c>
    </row>
    <row r="215" spans="2:70" x14ac:dyDescent="0.25">
      <c r="B215" s="1">
        <v>44536</v>
      </c>
      <c r="C215" t="s">
        <v>24</v>
      </c>
      <c r="D215" s="54">
        <f>3+32/60</f>
        <v>3.5333333333333332</v>
      </c>
      <c r="E215" t="s">
        <v>994</v>
      </c>
      <c r="F215" s="3" t="s">
        <v>83</v>
      </c>
      <c r="G215" s="34" t="s">
        <v>982</v>
      </c>
      <c r="H215" t="s">
        <v>17</v>
      </c>
      <c r="J215" s="3" t="s">
        <v>82</v>
      </c>
      <c r="K215" s="3" t="s">
        <v>82</v>
      </c>
      <c r="L215" s="3" t="s">
        <v>82</v>
      </c>
      <c r="M215" s="3" t="s">
        <v>82</v>
      </c>
      <c r="N215" s="3" t="s">
        <v>82</v>
      </c>
      <c r="O215" s="3" t="s">
        <v>82</v>
      </c>
      <c r="P215" s="3" t="s">
        <v>82</v>
      </c>
      <c r="Q215" s="3" t="s">
        <v>82</v>
      </c>
      <c r="R215" s="3" t="s">
        <v>82</v>
      </c>
      <c r="S215" s="3" t="s">
        <v>82</v>
      </c>
      <c r="T215" s="3" t="s">
        <v>82</v>
      </c>
      <c r="U215" s="3" t="s">
        <v>82</v>
      </c>
      <c r="V215" s="3" t="s">
        <v>82</v>
      </c>
      <c r="W215" s="3" t="s">
        <v>82</v>
      </c>
      <c r="X215" s="3" t="s">
        <v>82</v>
      </c>
      <c r="Z215" s="72" t="s">
        <v>993</v>
      </c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 t="s">
        <v>84</v>
      </c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R215" t="str">
        <f t="shared" si="19"/>
        <v>CORRECT</v>
      </c>
    </row>
    <row r="216" spans="2:70" x14ac:dyDescent="0.25">
      <c r="B216" s="1">
        <v>44536</v>
      </c>
      <c r="C216" t="s">
        <v>24</v>
      </c>
      <c r="D216" s="54">
        <f>3+42/60</f>
        <v>3.7</v>
      </c>
      <c r="E216" t="s">
        <v>91</v>
      </c>
      <c r="F216" s="3" t="s">
        <v>80</v>
      </c>
      <c r="G216" s="34" t="s">
        <v>983</v>
      </c>
      <c r="H216" t="s">
        <v>17</v>
      </c>
      <c r="J216" s="3" t="s">
        <v>82</v>
      </c>
      <c r="K216" s="3" t="s">
        <v>82</v>
      </c>
      <c r="L216" s="3" t="s">
        <v>82</v>
      </c>
      <c r="M216" s="3" t="s">
        <v>82</v>
      </c>
      <c r="N216" s="3" t="s">
        <v>82</v>
      </c>
      <c r="O216" s="3" t="s">
        <v>82</v>
      </c>
      <c r="P216" s="3" t="s">
        <v>82</v>
      </c>
      <c r="Q216" s="3" t="s">
        <v>82</v>
      </c>
      <c r="R216" s="3" t="s">
        <v>82</v>
      </c>
      <c r="S216" s="3" t="s">
        <v>82</v>
      </c>
      <c r="T216" s="3" t="s">
        <v>82</v>
      </c>
      <c r="U216" s="3" t="s">
        <v>82</v>
      </c>
      <c r="V216" s="3" t="s">
        <v>82</v>
      </c>
      <c r="W216" s="3" t="s">
        <v>82</v>
      </c>
      <c r="X216" s="3" t="s">
        <v>82</v>
      </c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 t="s">
        <v>21</v>
      </c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R216" t="str">
        <f t="shared" si="19"/>
        <v>CORRECT</v>
      </c>
    </row>
    <row r="217" spans="2:70" x14ac:dyDescent="0.25">
      <c r="B217" s="1">
        <v>44537</v>
      </c>
      <c r="C217" t="s">
        <v>24</v>
      </c>
      <c r="D217" s="54">
        <v>3</v>
      </c>
      <c r="E217" t="s">
        <v>3</v>
      </c>
      <c r="F217" s="3" t="s">
        <v>80</v>
      </c>
      <c r="G217" s="34" t="s">
        <v>984</v>
      </c>
      <c r="H217" t="s">
        <v>17</v>
      </c>
      <c r="J217" s="3" t="s">
        <v>82</v>
      </c>
      <c r="K217" s="3" t="s">
        <v>82</v>
      </c>
      <c r="L217" s="3" t="s">
        <v>82</v>
      </c>
      <c r="M217" s="3" t="s">
        <v>82</v>
      </c>
      <c r="N217" s="3" t="s">
        <v>82</v>
      </c>
      <c r="O217" s="3" t="s">
        <v>82</v>
      </c>
      <c r="P217" s="3" t="s">
        <v>82</v>
      </c>
      <c r="Q217" s="3" t="s">
        <v>82</v>
      </c>
      <c r="R217" s="3" t="s">
        <v>82</v>
      </c>
      <c r="S217" s="3" t="s">
        <v>82</v>
      </c>
      <c r="T217" s="3" t="s">
        <v>82</v>
      </c>
      <c r="U217" s="3" t="s">
        <v>82</v>
      </c>
      <c r="V217" s="3" t="s">
        <v>82</v>
      </c>
      <c r="W217" s="3" t="s">
        <v>82</v>
      </c>
      <c r="X217" s="3" t="s">
        <v>82</v>
      </c>
      <c r="AB217" s="22" t="s">
        <v>21</v>
      </c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R217" t="str">
        <f t="shared" si="19"/>
        <v>CORRECT</v>
      </c>
    </row>
    <row r="218" spans="2:70" x14ac:dyDescent="0.25">
      <c r="B218" s="1">
        <v>44537</v>
      </c>
      <c r="C218" t="s">
        <v>24</v>
      </c>
      <c r="D218" s="54">
        <f>1+14/60</f>
        <v>1.2333333333333334</v>
      </c>
      <c r="E218" t="s">
        <v>3</v>
      </c>
      <c r="F218" s="3" t="s">
        <v>80</v>
      </c>
      <c r="G218" s="34" t="s">
        <v>985</v>
      </c>
      <c r="H218" t="s">
        <v>17</v>
      </c>
      <c r="J218" s="3" t="s">
        <v>82</v>
      </c>
      <c r="K218" s="3" t="s">
        <v>82</v>
      </c>
      <c r="L218" s="3" t="s">
        <v>82</v>
      </c>
      <c r="M218" s="3" t="s">
        <v>82</v>
      </c>
      <c r="N218" s="3" t="s">
        <v>82</v>
      </c>
      <c r="O218" s="3" t="s">
        <v>82</v>
      </c>
      <c r="P218" s="3" t="s">
        <v>82</v>
      </c>
      <c r="Q218" s="3" t="s">
        <v>82</v>
      </c>
      <c r="R218" s="3" t="s">
        <v>82</v>
      </c>
      <c r="S218" s="3" t="s">
        <v>82</v>
      </c>
      <c r="T218" s="3" t="s">
        <v>82</v>
      </c>
      <c r="U218" s="3" t="s">
        <v>82</v>
      </c>
      <c r="V218" s="3" t="s">
        <v>82</v>
      </c>
      <c r="W218" s="3" t="s">
        <v>82</v>
      </c>
      <c r="X218" s="3" t="s">
        <v>82</v>
      </c>
      <c r="AB218" s="22" t="s">
        <v>21</v>
      </c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R218" t="str">
        <f t="shared" si="19"/>
        <v>CORRECT</v>
      </c>
    </row>
    <row r="219" spans="2:70" x14ac:dyDescent="0.25">
      <c r="B219" s="1">
        <v>44537</v>
      </c>
      <c r="C219" t="s">
        <v>24</v>
      </c>
      <c r="D219" s="54">
        <f>1+4/60</f>
        <v>1.0666666666666667</v>
      </c>
      <c r="E219" t="s">
        <v>3</v>
      </c>
      <c r="F219" s="3" t="s">
        <v>80</v>
      </c>
      <c r="G219" s="34" t="s">
        <v>986</v>
      </c>
      <c r="H219" t="s">
        <v>17</v>
      </c>
      <c r="J219" s="3" t="s">
        <v>82</v>
      </c>
      <c r="K219" s="3" t="s">
        <v>82</v>
      </c>
      <c r="L219" s="3" t="s">
        <v>82</v>
      </c>
      <c r="M219" s="3" t="s">
        <v>82</v>
      </c>
      <c r="N219" s="3" t="s">
        <v>82</v>
      </c>
      <c r="O219" s="3" t="s">
        <v>82</v>
      </c>
      <c r="P219" s="3" t="s">
        <v>82</v>
      </c>
      <c r="Q219" s="3" t="s">
        <v>82</v>
      </c>
      <c r="R219" s="3" t="s">
        <v>82</v>
      </c>
      <c r="S219" s="3" t="s">
        <v>82</v>
      </c>
      <c r="T219" s="3" t="s">
        <v>82</v>
      </c>
      <c r="U219" s="3" t="s">
        <v>82</v>
      </c>
      <c r="V219" s="3" t="s">
        <v>82</v>
      </c>
      <c r="W219" s="3" t="s">
        <v>82</v>
      </c>
      <c r="X219" s="3" t="s">
        <v>82</v>
      </c>
      <c r="AB219" s="22" t="s">
        <v>21</v>
      </c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R219" t="str">
        <f t="shared" ref="BR219:BR282" si="20">IF(COUNTA(AB219:BO219)=1,"CORRECT","EMPTY")</f>
        <v>CORRECT</v>
      </c>
    </row>
    <row r="220" spans="2:70" ht="60" x14ac:dyDescent="0.25">
      <c r="B220" s="1">
        <v>44537</v>
      </c>
      <c r="C220" t="s">
        <v>24</v>
      </c>
      <c r="D220" s="54">
        <v>4</v>
      </c>
      <c r="E220" t="s">
        <v>65</v>
      </c>
      <c r="F220" s="3" t="s">
        <v>83</v>
      </c>
      <c r="G220" s="34" t="s">
        <v>987</v>
      </c>
      <c r="H220" t="s">
        <v>17</v>
      </c>
      <c r="J220" s="3" t="s">
        <v>82</v>
      </c>
      <c r="K220" s="3" t="s">
        <v>82</v>
      </c>
      <c r="L220" s="3" t="s">
        <v>82</v>
      </c>
      <c r="M220" s="3" t="s">
        <v>82</v>
      </c>
      <c r="N220" s="3" t="s">
        <v>82</v>
      </c>
      <c r="O220" s="3" t="s">
        <v>82</v>
      </c>
      <c r="P220" s="3" t="s">
        <v>82</v>
      </c>
      <c r="Q220" s="3" t="s">
        <v>82</v>
      </c>
      <c r="R220" s="3" t="s">
        <v>82</v>
      </c>
      <c r="S220" s="3" t="s">
        <v>82</v>
      </c>
      <c r="T220" s="3" t="s">
        <v>82</v>
      </c>
      <c r="U220" s="3" t="s">
        <v>82</v>
      </c>
      <c r="V220" s="3" t="s">
        <v>82</v>
      </c>
      <c r="W220" s="3" t="s">
        <v>82</v>
      </c>
      <c r="X220" s="3" t="s">
        <v>82</v>
      </c>
      <c r="Z220" s="72" t="s">
        <v>1054</v>
      </c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 t="s">
        <v>84</v>
      </c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R220" t="str">
        <f t="shared" si="20"/>
        <v>CORRECT</v>
      </c>
    </row>
    <row r="221" spans="2:70" x14ac:dyDescent="0.25">
      <c r="B221" s="1">
        <v>44536</v>
      </c>
      <c r="C221" t="s">
        <v>1799</v>
      </c>
      <c r="D221" s="54">
        <f>1+11/60</f>
        <v>1.1833333333333333</v>
      </c>
      <c r="E221" t="s">
        <v>514</v>
      </c>
      <c r="F221" s="3" t="s">
        <v>467</v>
      </c>
      <c r="G221" s="34" t="s">
        <v>995</v>
      </c>
      <c r="H221" t="s">
        <v>17</v>
      </c>
      <c r="J221" s="3" t="s">
        <v>82</v>
      </c>
      <c r="K221" s="3" t="s">
        <v>82</v>
      </c>
      <c r="L221" s="3" t="s">
        <v>82</v>
      </c>
      <c r="M221" s="3" t="s">
        <v>82</v>
      </c>
      <c r="N221" s="3" t="s">
        <v>82</v>
      </c>
      <c r="O221" s="3" t="s">
        <v>82</v>
      </c>
      <c r="P221" s="3" t="s">
        <v>82</v>
      </c>
      <c r="Q221" s="3" t="s">
        <v>82</v>
      </c>
      <c r="R221" s="3" t="s">
        <v>82</v>
      </c>
      <c r="S221" s="3" t="s">
        <v>82</v>
      </c>
      <c r="T221" s="3" t="s">
        <v>82</v>
      </c>
      <c r="U221" s="3" t="s">
        <v>82</v>
      </c>
      <c r="V221" s="3" t="s">
        <v>82</v>
      </c>
      <c r="W221" s="3" t="s">
        <v>82</v>
      </c>
      <c r="X221" s="3" t="s">
        <v>82</v>
      </c>
      <c r="AB221" s="22"/>
      <c r="AC221" s="22" t="s">
        <v>21</v>
      </c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R221" t="str">
        <f t="shared" si="20"/>
        <v>CORRECT</v>
      </c>
    </row>
    <row r="222" spans="2:70" x14ac:dyDescent="0.25">
      <c r="B222" s="1">
        <v>44536</v>
      </c>
      <c r="C222" t="s">
        <v>1799</v>
      </c>
      <c r="D222" s="54">
        <f>1+41/60</f>
        <v>1.6833333333333333</v>
      </c>
      <c r="E222" t="s">
        <v>514</v>
      </c>
      <c r="F222" s="3" t="s">
        <v>467</v>
      </c>
      <c r="G222" s="34" t="s">
        <v>996</v>
      </c>
      <c r="H222" t="s">
        <v>17</v>
      </c>
      <c r="J222" s="3" t="s">
        <v>82</v>
      </c>
      <c r="K222" s="3" t="s">
        <v>82</v>
      </c>
      <c r="L222" s="3" t="s">
        <v>82</v>
      </c>
      <c r="M222" s="3" t="s">
        <v>82</v>
      </c>
      <c r="N222" s="3" t="s">
        <v>82</v>
      </c>
      <c r="O222" s="3" t="s">
        <v>82</v>
      </c>
      <c r="P222" s="3" t="s">
        <v>82</v>
      </c>
      <c r="Q222" s="3" t="s">
        <v>82</v>
      </c>
      <c r="R222" s="3" t="s">
        <v>82</v>
      </c>
      <c r="S222" s="3" t="s">
        <v>82</v>
      </c>
      <c r="T222" s="3" t="s">
        <v>82</v>
      </c>
      <c r="U222" s="3" t="s">
        <v>82</v>
      </c>
      <c r="V222" s="3" t="s">
        <v>82</v>
      </c>
      <c r="W222" s="3" t="s">
        <v>82</v>
      </c>
      <c r="X222" s="3" t="s">
        <v>82</v>
      </c>
      <c r="AB222" s="22"/>
      <c r="AC222" s="22" t="s">
        <v>21</v>
      </c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R222" t="str">
        <f t="shared" si="20"/>
        <v>CORRECT</v>
      </c>
    </row>
    <row r="223" spans="2:70" x14ac:dyDescent="0.25">
      <c r="B223" s="1">
        <v>44536</v>
      </c>
      <c r="C223" t="s">
        <v>1799</v>
      </c>
      <c r="D223" s="54">
        <f>3+1/6</f>
        <v>3.1666666666666665</v>
      </c>
      <c r="E223" t="s">
        <v>514</v>
      </c>
      <c r="F223" s="3" t="s">
        <v>467</v>
      </c>
      <c r="G223" s="34" t="s">
        <v>997</v>
      </c>
      <c r="H223" t="s">
        <v>17</v>
      </c>
      <c r="J223" s="3" t="s">
        <v>82</v>
      </c>
      <c r="K223" s="3" t="s">
        <v>82</v>
      </c>
      <c r="L223" s="3" t="s">
        <v>82</v>
      </c>
      <c r="M223" s="3" t="s">
        <v>82</v>
      </c>
      <c r="N223" s="3" t="s">
        <v>82</v>
      </c>
      <c r="O223" s="3" t="s">
        <v>82</v>
      </c>
      <c r="P223" s="3" t="s">
        <v>82</v>
      </c>
      <c r="Q223" s="3" t="s">
        <v>82</v>
      </c>
      <c r="R223" s="3" t="s">
        <v>82</v>
      </c>
      <c r="S223" s="3" t="s">
        <v>82</v>
      </c>
      <c r="T223" s="3" t="s">
        <v>82</v>
      </c>
      <c r="U223" s="3" t="s">
        <v>82</v>
      </c>
      <c r="V223" s="3" t="s">
        <v>82</v>
      </c>
      <c r="W223" s="3" t="s">
        <v>82</v>
      </c>
      <c r="X223" s="3" t="s">
        <v>82</v>
      </c>
      <c r="AB223" s="22"/>
      <c r="AC223" s="22" t="s">
        <v>21</v>
      </c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R223" t="str">
        <f t="shared" si="20"/>
        <v>CORRECT</v>
      </c>
    </row>
    <row r="224" spans="2:70" x14ac:dyDescent="0.25">
      <c r="B224" s="1">
        <v>44536</v>
      </c>
      <c r="C224" t="s">
        <v>1799</v>
      </c>
      <c r="D224" s="54">
        <f>39/60</f>
        <v>0.65</v>
      </c>
      <c r="E224" t="s">
        <v>514</v>
      </c>
      <c r="F224" s="3" t="s">
        <v>467</v>
      </c>
      <c r="G224" s="34" t="s">
        <v>998</v>
      </c>
      <c r="H224" t="s">
        <v>17</v>
      </c>
      <c r="J224" s="3" t="s">
        <v>82</v>
      </c>
      <c r="K224" s="3" t="s">
        <v>82</v>
      </c>
      <c r="L224" s="3" t="s">
        <v>82</v>
      </c>
      <c r="M224" s="3" t="s">
        <v>82</v>
      </c>
      <c r="N224" s="3" t="s">
        <v>82</v>
      </c>
      <c r="O224" s="3" t="s">
        <v>82</v>
      </c>
      <c r="P224" s="3" t="s">
        <v>82</v>
      </c>
      <c r="Q224" s="3" t="s">
        <v>82</v>
      </c>
      <c r="R224" s="3" t="s">
        <v>82</v>
      </c>
      <c r="S224" s="3" t="s">
        <v>82</v>
      </c>
      <c r="T224" s="3" t="s">
        <v>82</v>
      </c>
      <c r="U224" s="3" t="s">
        <v>82</v>
      </c>
      <c r="V224" s="3" t="s">
        <v>82</v>
      </c>
      <c r="W224" s="3" t="s">
        <v>82</v>
      </c>
      <c r="X224" s="3" t="s">
        <v>82</v>
      </c>
      <c r="AB224" s="22"/>
      <c r="AC224" s="22" t="s">
        <v>21</v>
      </c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R224" t="str">
        <f t="shared" si="20"/>
        <v>CORRECT</v>
      </c>
    </row>
    <row r="225" spans="2:70" x14ac:dyDescent="0.25">
      <c r="C225" t="s">
        <v>1799</v>
      </c>
      <c r="D225" s="54"/>
      <c r="F225" s="3"/>
      <c r="G225" s="34" t="s">
        <v>999</v>
      </c>
      <c r="H225" t="s">
        <v>17</v>
      </c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R225" t="str">
        <f t="shared" si="20"/>
        <v>EMPTY</v>
      </c>
    </row>
    <row r="226" spans="2:70" x14ac:dyDescent="0.25">
      <c r="B226" s="1">
        <v>44496</v>
      </c>
      <c r="C226" t="s">
        <v>1799</v>
      </c>
      <c r="D226" s="54">
        <f>57/60</f>
        <v>0.95</v>
      </c>
      <c r="E226" t="s">
        <v>514</v>
      </c>
      <c r="F226" s="3" t="s">
        <v>80</v>
      </c>
      <c r="G226" s="34" t="s">
        <v>1000</v>
      </c>
      <c r="H226" t="s">
        <v>17</v>
      </c>
      <c r="J226" s="3" t="s">
        <v>82</v>
      </c>
      <c r="K226" s="3" t="s">
        <v>82</v>
      </c>
      <c r="L226" s="3" t="s">
        <v>82</v>
      </c>
      <c r="M226" s="3" t="s">
        <v>82</v>
      </c>
      <c r="N226" s="3" t="s">
        <v>82</v>
      </c>
      <c r="O226" s="3" t="s">
        <v>82</v>
      </c>
      <c r="P226" s="3" t="s">
        <v>82</v>
      </c>
      <c r="Q226" s="3" t="s">
        <v>82</v>
      </c>
      <c r="R226" s="3" t="s">
        <v>82</v>
      </c>
      <c r="S226" s="3" t="s">
        <v>82</v>
      </c>
      <c r="T226" s="3" t="s">
        <v>82</v>
      </c>
      <c r="U226" s="3" t="s">
        <v>82</v>
      </c>
      <c r="V226" s="3" t="s">
        <v>82</v>
      </c>
      <c r="W226" s="3" t="s">
        <v>82</v>
      </c>
      <c r="X226" s="3" t="s">
        <v>82</v>
      </c>
      <c r="AB226" s="22"/>
      <c r="AC226" s="22" t="s">
        <v>21</v>
      </c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R226" t="str">
        <f t="shared" si="20"/>
        <v>CORRECT</v>
      </c>
    </row>
    <row r="227" spans="2:70" x14ac:dyDescent="0.25">
      <c r="C227" t="s">
        <v>1799</v>
      </c>
      <c r="D227" s="54">
        <f>1.1</f>
        <v>1.1000000000000001</v>
      </c>
      <c r="E227" t="s">
        <v>514</v>
      </c>
      <c r="F227" s="3" t="s">
        <v>80</v>
      </c>
      <c r="G227" s="34" t="s">
        <v>1001</v>
      </c>
      <c r="H227" t="s">
        <v>17</v>
      </c>
      <c r="J227" s="3" t="s">
        <v>82</v>
      </c>
      <c r="K227" s="3" t="s">
        <v>82</v>
      </c>
      <c r="L227" s="3" t="s">
        <v>82</v>
      </c>
      <c r="M227" s="3" t="s">
        <v>82</v>
      </c>
      <c r="N227" s="3" t="s">
        <v>82</v>
      </c>
      <c r="O227" s="3" t="s">
        <v>82</v>
      </c>
      <c r="P227" s="3" t="s">
        <v>82</v>
      </c>
      <c r="Q227" s="3" t="s">
        <v>82</v>
      </c>
      <c r="R227" s="3" t="s">
        <v>82</v>
      </c>
      <c r="S227" s="3" t="s">
        <v>82</v>
      </c>
      <c r="T227" s="3" t="s">
        <v>82</v>
      </c>
      <c r="U227" s="3" t="s">
        <v>82</v>
      </c>
      <c r="V227" s="3" t="s">
        <v>82</v>
      </c>
      <c r="W227" s="3" t="s">
        <v>82</v>
      </c>
      <c r="X227" s="3" t="s">
        <v>82</v>
      </c>
      <c r="AB227" s="22"/>
      <c r="AC227" s="22" t="s">
        <v>21</v>
      </c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R227" t="str">
        <f t="shared" si="20"/>
        <v>CORRECT</v>
      </c>
    </row>
    <row r="228" spans="2:70" ht="30" x14ac:dyDescent="0.25">
      <c r="B228" s="1">
        <v>44536</v>
      </c>
      <c r="C228" t="s">
        <v>1799</v>
      </c>
      <c r="D228" s="54">
        <f>1+7/60</f>
        <v>1.1166666666666667</v>
      </c>
      <c r="E228" t="s">
        <v>58</v>
      </c>
      <c r="F228" s="3" t="s">
        <v>83</v>
      </c>
      <c r="G228" s="34" t="s">
        <v>1002</v>
      </c>
      <c r="H228" t="s">
        <v>17</v>
      </c>
      <c r="J228" s="3" t="s">
        <v>82</v>
      </c>
      <c r="K228" s="3" t="s">
        <v>82</v>
      </c>
      <c r="L228" s="3" t="s">
        <v>82</v>
      </c>
      <c r="M228" s="3" t="s">
        <v>82</v>
      </c>
      <c r="N228" s="3" t="s">
        <v>82</v>
      </c>
      <c r="O228" s="3" t="s">
        <v>82</v>
      </c>
      <c r="P228" s="3" t="s">
        <v>82</v>
      </c>
      <c r="Q228" s="3" t="s">
        <v>82</v>
      </c>
      <c r="R228" s="3" t="s">
        <v>82</v>
      </c>
      <c r="S228" s="3" t="s">
        <v>82</v>
      </c>
      <c r="T228" s="3" t="s">
        <v>82</v>
      </c>
      <c r="U228" s="3" t="s">
        <v>82</v>
      </c>
      <c r="V228" s="3" t="s">
        <v>82</v>
      </c>
      <c r="W228" s="3" t="s">
        <v>82</v>
      </c>
      <c r="X228" s="3" t="s">
        <v>82</v>
      </c>
      <c r="Z228" s="72" t="s">
        <v>1014</v>
      </c>
      <c r="AB228" s="22"/>
      <c r="AC228" s="22"/>
      <c r="AD228" s="22" t="s">
        <v>84</v>
      </c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R228" t="str">
        <f t="shared" si="20"/>
        <v>CORRECT</v>
      </c>
    </row>
    <row r="229" spans="2:70" x14ac:dyDescent="0.25">
      <c r="B229" s="1">
        <v>44536</v>
      </c>
      <c r="C229" t="s">
        <v>1799</v>
      </c>
      <c r="D229" s="54">
        <f>1+11/60</f>
        <v>1.1833333333333333</v>
      </c>
      <c r="E229" t="s">
        <v>58</v>
      </c>
      <c r="F229" s="3" t="s">
        <v>80</v>
      </c>
      <c r="G229" s="34" t="s">
        <v>1003</v>
      </c>
      <c r="H229" t="s">
        <v>17</v>
      </c>
      <c r="J229" s="3" t="s">
        <v>82</v>
      </c>
      <c r="K229" s="3" t="s">
        <v>82</v>
      </c>
      <c r="L229" s="3" t="s">
        <v>82</v>
      </c>
      <c r="M229" s="3" t="s">
        <v>82</v>
      </c>
      <c r="N229" s="3" t="s">
        <v>82</v>
      </c>
      <c r="O229" s="3" t="s">
        <v>82</v>
      </c>
      <c r="P229" s="3" t="s">
        <v>82</v>
      </c>
      <c r="Q229" s="3" t="s">
        <v>82</v>
      </c>
      <c r="R229" s="3" t="s">
        <v>82</v>
      </c>
      <c r="S229" s="3" t="s">
        <v>82</v>
      </c>
      <c r="T229" s="3" t="s">
        <v>82</v>
      </c>
      <c r="U229" s="3" t="s">
        <v>82</v>
      </c>
      <c r="V229" s="3" t="s">
        <v>82</v>
      </c>
      <c r="W229" s="3" t="s">
        <v>82</v>
      </c>
      <c r="X229" s="3" t="s">
        <v>82</v>
      </c>
      <c r="AB229" s="22"/>
      <c r="AC229" s="22"/>
      <c r="AD229" s="22" t="s">
        <v>21</v>
      </c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R229" t="str">
        <f t="shared" si="20"/>
        <v>CORRECT</v>
      </c>
    </row>
    <row r="230" spans="2:70" x14ac:dyDescent="0.25">
      <c r="B230" s="1">
        <v>44536</v>
      </c>
      <c r="C230" t="s">
        <v>1799</v>
      </c>
      <c r="D230" s="54">
        <f>37/60</f>
        <v>0.6166666666666667</v>
      </c>
      <c r="E230" t="s">
        <v>58</v>
      </c>
      <c r="F230" s="3" t="s">
        <v>80</v>
      </c>
      <c r="G230" s="34" t="s">
        <v>1004</v>
      </c>
      <c r="H230" t="s">
        <v>17</v>
      </c>
      <c r="J230" s="3" t="s">
        <v>82</v>
      </c>
      <c r="K230" s="3" t="s">
        <v>82</v>
      </c>
      <c r="L230" s="3" t="s">
        <v>82</v>
      </c>
      <c r="M230" s="3" t="s">
        <v>82</v>
      </c>
      <c r="N230" s="3" t="s">
        <v>82</v>
      </c>
      <c r="O230" s="3" t="s">
        <v>82</v>
      </c>
      <c r="P230" s="3" t="s">
        <v>82</v>
      </c>
      <c r="Q230" s="3" t="s">
        <v>82</v>
      </c>
      <c r="R230" s="3" t="s">
        <v>82</v>
      </c>
      <c r="S230" s="3" t="s">
        <v>82</v>
      </c>
      <c r="T230" s="3" t="s">
        <v>82</v>
      </c>
      <c r="U230" s="3" t="s">
        <v>82</v>
      </c>
      <c r="V230" s="3" t="s">
        <v>82</v>
      </c>
      <c r="W230" s="3" t="s">
        <v>82</v>
      </c>
      <c r="X230" s="3" t="s">
        <v>82</v>
      </c>
      <c r="AB230" s="22"/>
      <c r="AC230" s="22"/>
      <c r="AD230" s="22" t="s">
        <v>21</v>
      </c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R230" t="str">
        <f t="shared" si="20"/>
        <v>CORRECT</v>
      </c>
    </row>
    <row r="231" spans="2:70" x14ac:dyDescent="0.25">
      <c r="B231" s="1">
        <v>44536</v>
      </c>
      <c r="C231" t="s">
        <v>1799</v>
      </c>
      <c r="D231" s="54">
        <f>49/60</f>
        <v>0.81666666666666665</v>
      </c>
      <c r="E231" t="s">
        <v>58</v>
      </c>
      <c r="F231" s="3" t="s">
        <v>80</v>
      </c>
      <c r="G231" s="34" t="s">
        <v>1005</v>
      </c>
      <c r="H231" t="s">
        <v>17</v>
      </c>
      <c r="J231" s="3" t="s">
        <v>82</v>
      </c>
      <c r="K231" s="3" t="s">
        <v>82</v>
      </c>
      <c r="L231" s="3" t="s">
        <v>82</v>
      </c>
      <c r="M231" s="3" t="s">
        <v>82</v>
      </c>
      <c r="N231" s="3" t="s">
        <v>82</v>
      </c>
      <c r="O231" s="3" t="s">
        <v>82</v>
      </c>
      <c r="P231" s="3" t="s">
        <v>82</v>
      </c>
      <c r="Q231" s="3" t="s">
        <v>82</v>
      </c>
      <c r="R231" s="3" t="s">
        <v>82</v>
      </c>
      <c r="S231" s="3" t="s">
        <v>82</v>
      </c>
      <c r="T231" s="3" t="s">
        <v>82</v>
      </c>
      <c r="U231" s="3" t="s">
        <v>82</v>
      </c>
      <c r="V231" s="3" t="s">
        <v>82</v>
      </c>
      <c r="W231" s="3" t="s">
        <v>82</v>
      </c>
      <c r="X231" s="3" t="s">
        <v>82</v>
      </c>
      <c r="AB231" s="22"/>
      <c r="AC231" s="22"/>
      <c r="AD231" s="22" t="s">
        <v>21</v>
      </c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R231" t="str">
        <f t="shared" si="20"/>
        <v>CORRECT</v>
      </c>
    </row>
    <row r="232" spans="2:70" x14ac:dyDescent="0.25">
      <c r="B232" s="1">
        <v>44536</v>
      </c>
      <c r="C232" t="s">
        <v>1799</v>
      </c>
      <c r="D232" s="54">
        <f>1</f>
        <v>1</v>
      </c>
      <c r="E232" t="s">
        <v>514</v>
      </c>
      <c r="F232" s="3" t="s">
        <v>80</v>
      </c>
      <c r="G232" s="34" t="s">
        <v>1006</v>
      </c>
      <c r="H232" t="s">
        <v>17</v>
      </c>
      <c r="J232" s="3" t="s">
        <v>82</v>
      </c>
      <c r="K232" s="3" t="s">
        <v>82</v>
      </c>
      <c r="L232" s="3" t="s">
        <v>82</v>
      </c>
      <c r="M232" s="3" t="s">
        <v>82</v>
      </c>
      <c r="N232" s="3" t="s">
        <v>82</v>
      </c>
      <c r="O232" s="3" t="s">
        <v>82</v>
      </c>
      <c r="P232" s="3" t="s">
        <v>82</v>
      </c>
      <c r="Q232" s="3" t="s">
        <v>82</v>
      </c>
      <c r="R232" s="3" t="s">
        <v>82</v>
      </c>
      <c r="S232" s="3" t="s">
        <v>82</v>
      </c>
      <c r="T232" s="3" t="s">
        <v>82</v>
      </c>
      <c r="U232" s="3" t="s">
        <v>82</v>
      </c>
      <c r="V232" s="3" t="s">
        <v>82</v>
      </c>
      <c r="W232" s="3" t="s">
        <v>82</v>
      </c>
      <c r="X232" s="3" t="s">
        <v>82</v>
      </c>
      <c r="AB232" s="22"/>
      <c r="AC232" s="22" t="s">
        <v>21</v>
      </c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R232" t="str">
        <f t="shared" si="20"/>
        <v>CORRECT</v>
      </c>
    </row>
    <row r="233" spans="2:70" x14ac:dyDescent="0.25">
      <c r="B233" s="1">
        <v>44536</v>
      </c>
      <c r="C233" t="s">
        <v>1799</v>
      </c>
      <c r="D233" s="54">
        <v>3</v>
      </c>
      <c r="E233" t="s">
        <v>58</v>
      </c>
      <c r="F233" s="3" t="s">
        <v>80</v>
      </c>
      <c r="G233" s="34" t="s">
        <v>1007</v>
      </c>
      <c r="H233" t="s">
        <v>17</v>
      </c>
      <c r="J233" s="3" t="s">
        <v>82</v>
      </c>
      <c r="K233" s="3" t="s">
        <v>82</v>
      </c>
      <c r="L233" s="3" t="s">
        <v>82</v>
      </c>
      <c r="M233" s="3" t="s">
        <v>82</v>
      </c>
      <c r="N233" s="3" t="s">
        <v>82</v>
      </c>
      <c r="O233" s="3" t="s">
        <v>82</v>
      </c>
      <c r="P233" s="3" t="s">
        <v>82</v>
      </c>
      <c r="Q233" s="3" t="s">
        <v>82</v>
      </c>
      <c r="R233" s="3" t="s">
        <v>82</v>
      </c>
      <c r="S233" s="3" t="s">
        <v>82</v>
      </c>
      <c r="T233" s="3" t="s">
        <v>82</v>
      </c>
      <c r="U233" s="3" t="s">
        <v>82</v>
      </c>
      <c r="V233" s="3" t="s">
        <v>82</v>
      </c>
      <c r="W233" s="3" t="s">
        <v>82</v>
      </c>
      <c r="X233" s="3" t="s">
        <v>82</v>
      </c>
      <c r="AB233" s="22"/>
      <c r="AC233" s="22"/>
      <c r="AD233" s="145" t="s">
        <v>21</v>
      </c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R233" t="str">
        <f t="shared" si="20"/>
        <v>CORRECT</v>
      </c>
    </row>
    <row r="234" spans="2:70" x14ac:dyDescent="0.25">
      <c r="B234" s="1">
        <v>44536</v>
      </c>
      <c r="C234" t="s">
        <v>1799</v>
      </c>
      <c r="D234" s="54">
        <f>22/60</f>
        <v>0.36666666666666664</v>
      </c>
      <c r="E234" t="s">
        <v>514</v>
      </c>
      <c r="F234" s="3" t="s">
        <v>80</v>
      </c>
      <c r="G234" s="34" t="s">
        <v>1008</v>
      </c>
      <c r="H234" t="s">
        <v>17</v>
      </c>
      <c r="J234" s="3" t="s">
        <v>82</v>
      </c>
      <c r="K234" s="3" t="s">
        <v>82</v>
      </c>
      <c r="L234" s="3" t="s">
        <v>82</v>
      </c>
      <c r="M234" s="3" t="s">
        <v>82</v>
      </c>
      <c r="N234" s="3" t="s">
        <v>82</v>
      </c>
      <c r="O234" s="3" t="s">
        <v>82</v>
      </c>
      <c r="P234" s="3" t="s">
        <v>82</v>
      </c>
      <c r="Q234" s="3" t="s">
        <v>82</v>
      </c>
      <c r="R234" s="3" t="s">
        <v>82</v>
      </c>
      <c r="S234" s="3" t="s">
        <v>82</v>
      </c>
      <c r="T234" s="3" t="s">
        <v>82</v>
      </c>
      <c r="U234" s="3" t="s">
        <v>82</v>
      </c>
      <c r="V234" s="3" t="s">
        <v>82</v>
      </c>
      <c r="W234" s="3" t="s">
        <v>82</v>
      </c>
      <c r="X234" s="3" t="s">
        <v>82</v>
      </c>
      <c r="AB234" s="22"/>
      <c r="AC234" s="145" t="s">
        <v>21</v>
      </c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R234" t="str">
        <f t="shared" si="20"/>
        <v>CORRECT</v>
      </c>
    </row>
    <row r="235" spans="2:70" x14ac:dyDescent="0.25">
      <c r="B235" s="1">
        <v>44536</v>
      </c>
      <c r="C235" t="s">
        <v>1799</v>
      </c>
      <c r="D235" s="54">
        <f>46/60</f>
        <v>0.76666666666666672</v>
      </c>
      <c r="E235" t="s">
        <v>58</v>
      </c>
      <c r="F235" s="3" t="s">
        <v>80</v>
      </c>
      <c r="G235" s="34" t="s">
        <v>1009</v>
      </c>
      <c r="H235" t="s">
        <v>17</v>
      </c>
      <c r="J235" s="3" t="s">
        <v>82</v>
      </c>
      <c r="K235" s="3" t="s">
        <v>82</v>
      </c>
      <c r="L235" s="3" t="s">
        <v>82</v>
      </c>
      <c r="M235" s="3" t="s">
        <v>82</v>
      </c>
      <c r="N235" s="3" t="s">
        <v>82</v>
      </c>
      <c r="O235" s="3" t="s">
        <v>82</v>
      </c>
      <c r="P235" s="3" t="s">
        <v>82</v>
      </c>
      <c r="Q235" s="3" t="s">
        <v>82</v>
      </c>
      <c r="R235" s="3" t="s">
        <v>82</v>
      </c>
      <c r="S235" s="3" t="s">
        <v>82</v>
      </c>
      <c r="T235" s="3" t="s">
        <v>82</v>
      </c>
      <c r="U235" s="3" t="s">
        <v>82</v>
      </c>
      <c r="V235" s="3" t="s">
        <v>82</v>
      </c>
      <c r="W235" s="3" t="s">
        <v>82</v>
      </c>
      <c r="X235" s="3" t="s">
        <v>82</v>
      </c>
      <c r="AB235" s="22"/>
      <c r="AC235" s="22"/>
      <c r="AD235" s="145" t="s">
        <v>21</v>
      </c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R235" t="str">
        <f t="shared" si="20"/>
        <v>CORRECT</v>
      </c>
    </row>
    <row r="236" spans="2:70" x14ac:dyDescent="0.25">
      <c r="B236" s="1">
        <v>44536</v>
      </c>
      <c r="C236" t="s">
        <v>1799</v>
      </c>
      <c r="D236" s="54">
        <v>2.5</v>
      </c>
      <c r="E236" t="s">
        <v>514</v>
      </c>
      <c r="F236" s="3" t="s">
        <v>80</v>
      </c>
      <c r="G236" s="34" t="s">
        <v>1010</v>
      </c>
      <c r="H236" t="s">
        <v>17</v>
      </c>
      <c r="J236" s="3" t="s">
        <v>82</v>
      </c>
      <c r="K236" s="3" t="s">
        <v>82</v>
      </c>
      <c r="L236" s="3" t="s">
        <v>82</v>
      </c>
      <c r="M236" s="3" t="s">
        <v>82</v>
      </c>
      <c r="N236" s="3" t="s">
        <v>82</v>
      </c>
      <c r="O236" s="3" t="s">
        <v>82</v>
      </c>
      <c r="P236" s="3" t="s">
        <v>82</v>
      </c>
      <c r="Q236" s="3" t="s">
        <v>82</v>
      </c>
      <c r="R236" s="3" t="s">
        <v>82</v>
      </c>
      <c r="S236" s="3" t="s">
        <v>82</v>
      </c>
      <c r="T236" s="3" t="s">
        <v>82</v>
      </c>
      <c r="U236" s="3" t="s">
        <v>82</v>
      </c>
      <c r="V236" s="3" t="s">
        <v>82</v>
      </c>
      <c r="W236" s="3" t="s">
        <v>82</v>
      </c>
      <c r="X236" s="3" t="s">
        <v>82</v>
      </c>
      <c r="AB236" s="22"/>
      <c r="AC236" s="145" t="s">
        <v>21</v>
      </c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R236" t="str">
        <f t="shared" si="20"/>
        <v>CORRECT</v>
      </c>
    </row>
    <row r="237" spans="2:70" x14ac:dyDescent="0.25">
      <c r="B237" s="1">
        <v>44536</v>
      </c>
      <c r="C237" t="s">
        <v>1799</v>
      </c>
      <c r="D237" s="54">
        <f>32/60</f>
        <v>0.53333333333333333</v>
      </c>
      <c r="E237" t="s">
        <v>514</v>
      </c>
      <c r="F237" s="3" t="s">
        <v>80</v>
      </c>
      <c r="G237" s="34" t="s">
        <v>1011</v>
      </c>
      <c r="H237" t="s">
        <v>17</v>
      </c>
      <c r="J237" s="3" t="s">
        <v>82</v>
      </c>
      <c r="K237" s="3" t="s">
        <v>82</v>
      </c>
      <c r="L237" s="3" t="s">
        <v>82</v>
      </c>
      <c r="M237" s="3" t="s">
        <v>82</v>
      </c>
      <c r="N237" s="3" t="s">
        <v>82</v>
      </c>
      <c r="O237" s="3" t="s">
        <v>82</v>
      </c>
      <c r="P237" s="3" t="s">
        <v>82</v>
      </c>
      <c r="Q237" s="3" t="s">
        <v>82</v>
      </c>
      <c r="R237" s="3" t="s">
        <v>82</v>
      </c>
      <c r="S237" s="3" t="s">
        <v>82</v>
      </c>
      <c r="T237" s="3" t="s">
        <v>82</v>
      </c>
      <c r="U237" s="3" t="s">
        <v>82</v>
      </c>
      <c r="V237" s="3" t="s">
        <v>82</v>
      </c>
      <c r="W237" s="3" t="s">
        <v>82</v>
      </c>
      <c r="X237" s="3" t="s">
        <v>82</v>
      </c>
      <c r="AB237" s="22"/>
      <c r="AC237" s="145" t="s">
        <v>21</v>
      </c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R237" t="str">
        <f t="shared" si="20"/>
        <v>CORRECT</v>
      </c>
    </row>
    <row r="238" spans="2:70" x14ac:dyDescent="0.25">
      <c r="B238" s="1">
        <v>44536</v>
      </c>
      <c r="C238" t="s">
        <v>1799</v>
      </c>
      <c r="D238" s="54">
        <f>2+46/60</f>
        <v>2.7666666666666666</v>
      </c>
      <c r="E238" t="s">
        <v>514</v>
      </c>
      <c r="F238" s="3" t="s">
        <v>80</v>
      </c>
      <c r="G238" s="34" t="s">
        <v>1012</v>
      </c>
      <c r="H238" t="s">
        <v>17</v>
      </c>
      <c r="J238" s="3" t="s">
        <v>82</v>
      </c>
      <c r="K238" s="3" t="s">
        <v>82</v>
      </c>
      <c r="L238" s="3" t="s">
        <v>82</v>
      </c>
      <c r="M238" s="3" t="s">
        <v>82</v>
      </c>
      <c r="N238" s="3" t="s">
        <v>82</v>
      </c>
      <c r="O238" s="3" t="s">
        <v>82</v>
      </c>
      <c r="P238" s="3" t="s">
        <v>82</v>
      </c>
      <c r="Q238" s="3" t="s">
        <v>82</v>
      </c>
      <c r="R238" s="3" t="s">
        <v>82</v>
      </c>
      <c r="S238" s="3" t="s">
        <v>82</v>
      </c>
      <c r="T238" s="3" t="s">
        <v>82</v>
      </c>
      <c r="U238" s="3" t="s">
        <v>82</v>
      </c>
      <c r="V238" s="3" t="s">
        <v>82</v>
      </c>
      <c r="W238" s="3" t="s">
        <v>82</v>
      </c>
      <c r="X238" s="3" t="s">
        <v>82</v>
      </c>
      <c r="AB238" s="22"/>
      <c r="AC238" s="145" t="s">
        <v>21</v>
      </c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R238" t="str">
        <f t="shared" si="20"/>
        <v>CORRECT</v>
      </c>
    </row>
    <row r="239" spans="2:70" x14ac:dyDescent="0.25">
      <c r="B239" s="1">
        <v>44536</v>
      </c>
      <c r="C239" t="s">
        <v>1799</v>
      </c>
      <c r="D239" s="54">
        <v>1.75</v>
      </c>
      <c r="E239" t="s">
        <v>514</v>
      </c>
      <c r="F239" s="3" t="s">
        <v>80</v>
      </c>
      <c r="G239" s="34" t="s">
        <v>1013</v>
      </c>
      <c r="H239" t="s">
        <v>17</v>
      </c>
      <c r="J239" s="3" t="s">
        <v>82</v>
      </c>
      <c r="K239" s="3" t="s">
        <v>82</v>
      </c>
      <c r="L239" s="3" t="s">
        <v>82</v>
      </c>
      <c r="M239" s="3" t="s">
        <v>82</v>
      </c>
      <c r="N239" s="3" t="s">
        <v>82</v>
      </c>
      <c r="O239" s="3" t="s">
        <v>82</v>
      </c>
      <c r="P239" s="3" t="s">
        <v>82</v>
      </c>
      <c r="Q239" s="3" t="s">
        <v>82</v>
      </c>
      <c r="R239" s="3" t="s">
        <v>82</v>
      </c>
      <c r="S239" s="3" t="s">
        <v>82</v>
      </c>
      <c r="T239" s="3" t="s">
        <v>82</v>
      </c>
      <c r="U239" s="3" t="s">
        <v>82</v>
      </c>
      <c r="V239" s="3" t="s">
        <v>82</v>
      </c>
      <c r="W239" s="3" t="s">
        <v>82</v>
      </c>
      <c r="X239" s="3" t="s">
        <v>82</v>
      </c>
      <c r="AB239" s="22"/>
      <c r="AC239" s="145" t="s">
        <v>21</v>
      </c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R239" t="str">
        <f t="shared" si="20"/>
        <v>CORRECT</v>
      </c>
    </row>
    <row r="240" spans="2:70" ht="30" x14ac:dyDescent="0.25">
      <c r="B240" s="1">
        <v>44543</v>
      </c>
      <c r="C240">
        <v>700</v>
      </c>
      <c r="D240" s="54">
        <v>3</v>
      </c>
      <c r="E240" t="s">
        <v>72</v>
      </c>
      <c r="F240" s="3" t="s">
        <v>83</v>
      </c>
      <c r="G240" s="34" t="s">
        <v>1104</v>
      </c>
      <c r="H240" t="s">
        <v>17</v>
      </c>
      <c r="J240" s="3" t="s">
        <v>82</v>
      </c>
      <c r="K240" s="3" t="s">
        <v>82</v>
      </c>
      <c r="L240" s="3" t="s">
        <v>82</v>
      </c>
      <c r="M240" s="3" t="s">
        <v>82</v>
      </c>
      <c r="N240" s="3" t="s">
        <v>82</v>
      </c>
      <c r="O240" s="3" t="s">
        <v>82</v>
      </c>
      <c r="P240" s="3" t="s">
        <v>82</v>
      </c>
      <c r="Q240" s="3" t="s">
        <v>82</v>
      </c>
      <c r="R240" s="3" t="s">
        <v>82</v>
      </c>
      <c r="S240" s="3" t="s">
        <v>82</v>
      </c>
      <c r="T240" s="3" t="s">
        <v>82</v>
      </c>
      <c r="U240" s="3" t="s">
        <v>82</v>
      </c>
      <c r="V240" s="3" t="s">
        <v>82</v>
      </c>
      <c r="W240" s="3" t="s">
        <v>82</v>
      </c>
      <c r="X240" s="3" t="s">
        <v>82</v>
      </c>
      <c r="Z240" s="72" t="s">
        <v>1113</v>
      </c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 t="s">
        <v>132</v>
      </c>
      <c r="BN240" s="22"/>
      <c r="BO240" s="22"/>
      <c r="BR240" t="str">
        <f t="shared" si="20"/>
        <v>CORRECT</v>
      </c>
    </row>
    <row r="241" spans="2:70" x14ac:dyDescent="0.25">
      <c r="B241" s="1">
        <v>44543</v>
      </c>
      <c r="C241" t="s">
        <v>24</v>
      </c>
      <c r="D241" s="54">
        <f>2+0.1</f>
        <v>2.1</v>
      </c>
      <c r="E241" t="s">
        <v>8</v>
      </c>
      <c r="F241" s="3" t="s">
        <v>80</v>
      </c>
      <c r="G241" s="34" t="s">
        <v>1105</v>
      </c>
      <c r="H241" t="s">
        <v>17</v>
      </c>
      <c r="J241" s="3" t="s">
        <v>82</v>
      </c>
      <c r="K241" s="3" t="s">
        <v>82</v>
      </c>
      <c r="L241" s="3" t="s">
        <v>82</v>
      </c>
      <c r="M241" s="3" t="s">
        <v>82</v>
      </c>
      <c r="N241" s="3" t="s">
        <v>82</v>
      </c>
      <c r="O241" s="3" t="s">
        <v>82</v>
      </c>
      <c r="P241" s="3" t="s">
        <v>82</v>
      </c>
      <c r="Q241" s="3" t="s">
        <v>82</v>
      </c>
      <c r="R241" s="3" t="s">
        <v>82</v>
      </c>
      <c r="S241" s="3" t="s">
        <v>82</v>
      </c>
      <c r="T241" s="3" t="s">
        <v>82</v>
      </c>
      <c r="U241" s="3" t="s">
        <v>82</v>
      </c>
      <c r="V241" s="3" t="s">
        <v>82</v>
      </c>
      <c r="W241" s="3" t="s">
        <v>82</v>
      </c>
      <c r="X241" s="3" t="s">
        <v>82</v>
      </c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 t="s">
        <v>78</v>
      </c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R241" t="str">
        <f t="shared" si="20"/>
        <v>CORRECT</v>
      </c>
    </row>
    <row r="242" spans="2:70" x14ac:dyDescent="0.25">
      <c r="B242" s="1">
        <v>44543</v>
      </c>
      <c r="C242" t="s">
        <v>1799</v>
      </c>
      <c r="D242" s="54">
        <f>1+14/60</f>
        <v>1.2333333333333334</v>
      </c>
      <c r="E242" t="s">
        <v>547</v>
      </c>
      <c r="F242" s="3" t="s">
        <v>467</v>
      </c>
      <c r="G242" s="34" t="s">
        <v>1106</v>
      </c>
      <c r="H242" t="s">
        <v>17</v>
      </c>
      <c r="J242" s="3" t="s">
        <v>82</v>
      </c>
      <c r="K242" s="3" t="s">
        <v>82</v>
      </c>
      <c r="L242" s="3" t="s">
        <v>82</v>
      </c>
      <c r="M242" s="3" t="s">
        <v>82</v>
      </c>
      <c r="N242" s="3" t="s">
        <v>82</v>
      </c>
      <c r="O242" s="3" t="s">
        <v>82</v>
      </c>
      <c r="P242" s="3" t="s">
        <v>82</v>
      </c>
      <c r="Q242" s="3" t="s">
        <v>82</v>
      </c>
      <c r="R242" s="3" t="s">
        <v>82</v>
      </c>
      <c r="S242" s="3" t="s">
        <v>82</v>
      </c>
      <c r="T242" s="3" t="s">
        <v>82</v>
      </c>
      <c r="U242" s="3" t="s">
        <v>82</v>
      </c>
      <c r="V242" s="3" t="s">
        <v>82</v>
      </c>
      <c r="W242" s="3" t="s">
        <v>82</v>
      </c>
      <c r="X242" s="3" t="s">
        <v>82</v>
      </c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 t="s">
        <v>78</v>
      </c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R242" t="str">
        <f t="shared" si="20"/>
        <v>CORRECT</v>
      </c>
    </row>
    <row r="243" spans="2:70" x14ac:dyDescent="0.25">
      <c r="B243" s="1">
        <v>44543</v>
      </c>
      <c r="C243">
        <v>700</v>
      </c>
      <c r="D243" s="54">
        <f>2+55/60</f>
        <v>2.9166666666666665</v>
      </c>
      <c r="E243" t="s">
        <v>54</v>
      </c>
      <c r="F243" s="3" t="s">
        <v>83</v>
      </c>
      <c r="G243" s="34" t="s">
        <v>1107</v>
      </c>
      <c r="H243" t="s">
        <v>17</v>
      </c>
      <c r="J243" s="3" t="s">
        <v>82</v>
      </c>
      <c r="K243" s="3" t="s">
        <v>82</v>
      </c>
      <c r="L243" s="3" t="s">
        <v>82</v>
      </c>
      <c r="M243" s="3" t="s">
        <v>82</v>
      </c>
      <c r="N243" s="3" t="s">
        <v>82</v>
      </c>
      <c r="O243" s="3" t="s">
        <v>82</v>
      </c>
      <c r="P243" s="3" t="s">
        <v>82</v>
      </c>
      <c r="Q243" s="3" t="s">
        <v>82</v>
      </c>
      <c r="R243" s="3" t="s">
        <v>82</v>
      </c>
      <c r="S243" s="3" t="s">
        <v>82</v>
      </c>
      <c r="T243" s="3" t="s">
        <v>82</v>
      </c>
      <c r="U243" s="3" t="s">
        <v>82</v>
      </c>
      <c r="V243" s="3" t="s">
        <v>82</v>
      </c>
      <c r="W243" s="3" t="s">
        <v>82</v>
      </c>
      <c r="X243" s="3" t="s">
        <v>82</v>
      </c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 t="s">
        <v>132</v>
      </c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R243" t="str">
        <f t="shared" si="20"/>
        <v>CORRECT</v>
      </c>
    </row>
    <row r="244" spans="2:70" x14ac:dyDescent="0.25">
      <c r="B244" s="1">
        <v>44543</v>
      </c>
      <c r="C244" t="s">
        <v>24</v>
      </c>
      <c r="D244" s="54">
        <f>1+52/60</f>
        <v>1.8666666666666667</v>
      </c>
      <c r="E244" t="s">
        <v>91</v>
      </c>
      <c r="F244" s="3" t="s">
        <v>80</v>
      </c>
      <c r="G244" s="34" t="s">
        <v>1108</v>
      </c>
      <c r="H244" t="s">
        <v>17</v>
      </c>
      <c r="J244" s="3" t="s">
        <v>82</v>
      </c>
      <c r="K244" s="3" t="s">
        <v>82</v>
      </c>
      <c r="L244" s="3" t="s">
        <v>82</v>
      </c>
      <c r="M244" s="3" t="s">
        <v>82</v>
      </c>
      <c r="N244" s="3" t="s">
        <v>82</v>
      </c>
      <c r="O244" s="3" t="s">
        <v>82</v>
      </c>
      <c r="P244" s="3" t="s">
        <v>82</v>
      </c>
      <c r="Q244" s="3" t="s">
        <v>82</v>
      </c>
      <c r="R244" s="3" t="s">
        <v>82</v>
      </c>
      <c r="S244" s="3" t="s">
        <v>82</v>
      </c>
      <c r="T244" s="3" t="s">
        <v>82</v>
      </c>
      <c r="U244" s="3" t="s">
        <v>82</v>
      </c>
      <c r="V244" s="3" t="s">
        <v>82</v>
      </c>
      <c r="W244" s="3" t="s">
        <v>82</v>
      </c>
      <c r="X244" s="3" t="s">
        <v>82</v>
      </c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 t="s">
        <v>78</v>
      </c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R244" t="str">
        <f t="shared" si="20"/>
        <v>CORRECT</v>
      </c>
    </row>
    <row r="245" spans="2:70" x14ac:dyDescent="0.25">
      <c r="B245" s="1">
        <v>44543</v>
      </c>
      <c r="C245" t="s">
        <v>1799</v>
      </c>
      <c r="D245" s="54">
        <f>49/60</f>
        <v>0.81666666666666665</v>
      </c>
      <c r="E245" t="s">
        <v>514</v>
      </c>
      <c r="F245" s="3" t="s">
        <v>80</v>
      </c>
      <c r="G245" s="34" t="s">
        <v>1109</v>
      </c>
      <c r="H245" t="s">
        <v>17</v>
      </c>
      <c r="J245" s="3" t="s">
        <v>82</v>
      </c>
      <c r="K245" s="3" t="s">
        <v>82</v>
      </c>
      <c r="L245" s="3" t="s">
        <v>82</v>
      </c>
      <c r="M245" s="3" t="s">
        <v>82</v>
      </c>
      <c r="N245" s="3" t="s">
        <v>82</v>
      </c>
      <c r="O245" s="3" t="s">
        <v>82</v>
      </c>
      <c r="P245" s="3" t="s">
        <v>82</v>
      </c>
      <c r="Q245" s="3" t="s">
        <v>82</v>
      </c>
      <c r="R245" s="3" t="s">
        <v>82</v>
      </c>
      <c r="S245" s="3" t="s">
        <v>82</v>
      </c>
      <c r="T245" s="3" t="s">
        <v>82</v>
      </c>
      <c r="U245" s="3" t="s">
        <v>82</v>
      </c>
      <c r="V245" s="3" t="s">
        <v>82</v>
      </c>
      <c r="W245" s="3" t="s">
        <v>82</v>
      </c>
      <c r="X245" s="3" t="s">
        <v>82</v>
      </c>
      <c r="AB245" s="22"/>
      <c r="AC245" s="22" t="s">
        <v>78</v>
      </c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R245" t="str">
        <f t="shared" si="20"/>
        <v>CORRECT</v>
      </c>
    </row>
    <row r="246" spans="2:70" x14ac:dyDescent="0.25">
      <c r="B246" s="1">
        <v>44543</v>
      </c>
      <c r="C246">
        <v>700</v>
      </c>
      <c r="D246" s="54">
        <f>2+41/60</f>
        <v>2.6833333333333336</v>
      </c>
      <c r="E246" t="s">
        <v>10</v>
      </c>
      <c r="F246" s="3" t="s">
        <v>80</v>
      </c>
      <c r="G246" s="34" t="s">
        <v>1110</v>
      </c>
      <c r="H246" t="s">
        <v>17</v>
      </c>
      <c r="J246" s="3" t="s">
        <v>82</v>
      </c>
      <c r="K246" s="3" t="s">
        <v>82</v>
      </c>
      <c r="L246" s="3" t="s">
        <v>82</v>
      </c>
      <c r="M246" s="3" t="s">
        <v>82</v>
      </c>
      <c r="N246" s="3" t="s">
        <v>82</v>
      </c>
      <c r="O246" s="3" t="s">
        <v>82</v>
      </c>
      <c r="P246" s="3" t="s">
        <v>82</v>
      </c>
      <c r="Q246" s="3" t="s">
        <v>82</v>
      </c>
      <c r="R246" s="3" t="s">
        <v>82</v>
      </c>
      <c r="S246" s="3" t="s">
        <v>82</v>
      </c>
      <c r="T246" s="3" t="s">
        <v>82</v>
      </c>
      <c r="U246" s="3" t="s">
        <v>82</v>
      </c>
      <c r="V246" s="3" t="s">
        <v>82</v>
      </c>
      <c r="W246" s="3" t="s">
        <v>82</v>
      </c>
      <c r="X246" s="3" t="s">
        <v>82</v>
      </c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 t="s">
        <v>78</v>
      </c>
      <c r="BR246" t="str">
        <f t="shared" si="20"/>
        <v>CORRECT</v>
      </c>
    </row>
    <row r="247" spans="2:70" x14ac:dyDescent="0.25">
      <c r="B247" s="1">
        <v>44543</v>
      </c>
      <c r="C247" t="s">
        <v>24</v>
      </c>
      <c r="D247" s="54">
        <f>1+12/60</f>
        <v>1.2</v>
      </c>
      <c r="E247" t="s">
        <v>1207</v>
      </c>
      <c r="F247" s="3" t="s">
        <v>80</v>
      </c>
      <c r="G247" s="34" t="s">
        <v>1110</v>
      </c>
      <c r="H247" t="s">
        <v>17</v>
      </c>
      <c r="J247" s="3" t="s">
        <v>82</v>
      </c>
      <c r="K247" s="3" t="s">
        <v>82</v>
      </c>
      <c r="L247" s="3" t="s">
        <v>82</v>
      </c>
      <c r="M247" s="3" t="s">
        <v>82</v>
      </c>
      <c r="N247" s="3" t="s">
        <v>82</v>
      </c>
      <c r="O247" s="3" t="s">
        <v>82</v>
      </c>
      <c r="P247" s="3" t="s">
        <v>82</v>
      </c>
      <c r="Q247" s="3" t="s">
        <v>82</v>
      </c>
      <c r="R247" s="3" t="s">
        <v>82</v>
      </c>
      <c r="S247" s="3" t="s">
        <v>82</v>
      </c>
      <c r="T247" s="3" t="s">
        <v>82</v>
      </c>
      <c r="U247" s="3" t="s">
        <v>82</v>
      </c>
      <c r="V247" s="3" t="s">
        <v>82</v>
      </c>
      <c r="W247" s="3" t="s">
        <v>82</v>
      </c>
      <c r="X247" s="3" t="s">
        <v>82</v>
      </c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 t="s">
        <v>78</v>
      </c>
      <c r="BK247" s="22"/>
      <c r="BL247" s="22"/>
      <c r="BM247" s="22"/>
      <c r="BN247" s="22"/>
      <c r="BO247" s="22"/>
      <c r="BR247" t="str">
        <f t="shared" si="20"/>
        <v>CORRECT</v>
      </c>
    </row>
    <row r="248" spans="2:70" x14ac:dyDescent="0.25">
      <c r="B248" s="1">
        <v>44543</v>
      </c>
      <c r="C248" t="s">
        <v>1799</v>
      </c>
      <c r="D248" s="54">
        <f>1+2/6</f>
        <v>1.3333333333333333</v>
      </c>
      <c r="E248" t="s">
        <v>3</v>
      </c>
      <c r="F248" s="3" t="s">
        <v>80</v>
      </c>
      <c r="G248" s="34" t="s">
        <v>1111</v>
      </c>
      <c r="H248" t="s">
        <v>17</v>
      </c>
      <c r="J248" s="3" t="s">
        <v>82</v>
      </c>
      <c r="K248" s="3" t="s">
        <v>82</v>
      </c>
      <c r="L248" s="3" t="s">
        <v>82</v>
      </c>
      <c r="M248" s="3" t="s">
        <v>82</v>
      </c>
      <c r="N248" s="3" t="s">
        <v>82</v>
      </c>
      <c r="O248" s="3" t="s">
        <v>82</v>
      </c>
      <c r="P248" s="3" t="s">
        <v>82</v>
      </c>
      <c r="Q248" s="3" t="s">
        <v>82</v>
      </c>
      <c r="R248" s="3" t="s">
        <v>82</v>
      </c>
      <c r="S248" s="3" t="s">
        <v>82</v>
      </c>
      <c r="T248" s="3" t="s">
        <v>82</v>
      </c>
      <c r="U248" s="3" t="s">
        <v>82</v>
      </c>
      <c r="V248" s="3" t="s">
        <v>82</v>
      </c>
      <c r="W248" s="3" t="s">
        <v>82</v>
      </c>
      <c r="X248" s="3" t="s">
        <v>82</v>
      </c>
      <c r="AB248" s="22" t="s">
        <v>78</v>
      </c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R248" t="str">
        <f t="shared" si="20"/>
        <v>CORRECT</v>
      </c>
    </row>
    <row r="249" spans="2:70" x14ac:dyDescent="0.25">
      <c r="B249" s="1">
        <v>44543</v>
      </c>
      <c r="C249">
        <v>700</v>
      </c>
      <c r="D249" s="54">
        <f>1+55/60</f>
        <v>1.9166666666666665</v>
      </c>
      <c r="E249" t="s">
        <v>784</v>
      </c>
      <c r="F249" s="3" t="s">
        <v>80</v>
      </c>
      <c r="G249" s="34" t="s">
        <v>1112</v>
      </c>
      <c r="H249" t="s">
        <v>17</v>
      </c>
      <c r="J249" s="3" t="s">
        <v>82</v>
      </c>
      <c r="K249" s="3" t="s">
        <v>82</v>
      </c>
      <c r="L249" s="3" t="s">
        <v>82</v>
      </c>
      <c r="M249" s="3" t="s">
        <v>82</v>
      </c>
      <c r="N249" s="3" t="s">
        <v>82</v>
      </c>
      <c r="O249" s="3" t="s">
        <v>82</v>
      </c>
      <c r="P249" s="3" t="s">
        <v>82</v>
      </c>
      <c r="Q249" s="3" t="s">
        <v>82</v>
      </c>
      <c r="R249" s="3" t="s">
        <v>82</v>
      </c>
      <c r="S249" s="3" t="s">
        <v>82</v>
      </c>
      <c r="T249" s="3" t="s">
        <v>82</v>
      </c>
      <c r="U249" s="3" t="s">
        <v>82</v>
      </c>
      <c r="V249" s="3" t="s">
        <v>82</v>
      </c>
      <c r="W249" s="3" t="s">
        <v>82</v>
      </c>
      <c r="X249" s="3" t="s">
        <v>82</v>
      </c>
      <c r="AB249" s="22"/>
      <c r="AC249" s="22"/>
      <c r="AD249" s="22"/>
      <c r="AE249" s="22"/>
      <c r="AF249" s="22"/>
      <c r="AG249" s="22"/>
      <c r="AH249" s="22"/>
      <c r="AI249" s="22"/>
      <c r="AJ249" s="22" t="s">
        <v>78</v>
      </c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R249" t="str">
        <f t="shared" si="20"/>
        <v>CORRECT</v>
      </c>
    </row>
    <row r="250" spans="2:70" ht="30" x14ac:dyDescent="0.25">
      <c r="B250" s="1">
        <v>44544</v>
      </c>
      <c r="C250">
        <v>700</v>
      </c>
      <c r="D250" s="54">
        <f>2+52/60</f>
        <v>2.8666666666666667</v>
      </c>
      <c r="E250" t="s">
        <v>652</v>
      </c>
      <c r="F250" s="3" t="s">
        <v>83</v>
      </c>
      <c r="G250" s="34" t="s">
        <v>1115</v>
      </c>
      <c r="H250" t="s">
        <v>17</v>
      </c>
      <c r="J250" s="3" t="s">
        <v>82</v>
      </c>
      <c r="K250" s="3" t="s">
        <v>82</v>
      </c>
      <c r="L250" s="3" t="s">
        <v>82</v>
      </c>
      <c r="M250" s="3" t="s">
        <v>82</v>
      </c>
      <c r="N250" s="3" t="s">
        <v>82</v>
      </c>
      <c r="O250" s="3" t="s">
        <v>82</v>
      </c>
      <c r="P250" s="3" t="s">
        <v>82</v>
      </c>
      <c r="Q250" s="3" t="s">
        <v>82</v>
      </c>
      <c r="R250" s="3" t="s">
        <v>82</v>
      </c>
      <c r="S250" s="3" t="s">
        <v>82</v>
      </c>
      <c r="T250" s="3" t="s">
        <v>82</v>
      </c>
      <c r="U250" s="3" t="s">
        <v>82</v>
      </c>
      <c r="V250" s="3" t="s">
        <v>112</v>
      </c>
      <c r="W250" s="3" t="s">
        <v>82</v>
      </c>
      <c r="X250" s="3" t="s">
        <v>82</v>
      </c>
      <c r="Z250" s="72" t="s">
        <v>1116</v>
      </c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 t="s">
        <v>132</v>
      </c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R250" t="str">
        <f t="shared" si="20"/>
        <v>CORRECT</v>
      </c>
    </row>
    <row r="251" spans="2:70" x14ac:dyDescent="0.25">
      <c r="B251" s="1">
        <v>44544</v>
      </c>
      <c r="C251" t="s">
        <v>1114</v>
      </c>
      <c r="D251" s="54">
        <f>1+5/6</f>
        <v>1.8333333333333335</v>
      </c>
      <c r="E251" t="s">
        <v>1125</v>
      </c>
      <c r="F251" s="3" t="s">
        <v>80</v>
      </c>
      <c r="G251" s="34" t="s">
        <v>1117</v>
      </c>
      <c r="H251" t="s">
        <v>17</v>
      </c>
      <c r="J251" s="3" t="s">
        <v>82</v>
      </c>
      <c r="K251" s="3" t="s">
        <v>82</v>
      </c>
      <c r="L251" s="3" t="s">
        <v>82</v>
      </c>
      <c r="M251" s="3" t="s">
        <v>82</v>
      </c>
      <c r="N251" s="3" t="s">
        <v>82</v>
      </c>
      <c r="O251" s="3" t="s">
        <v>82</v>
      </c>
      <c r="P251" s="3" t="s">
        <v>82</v>
      </c>
      <c r="Q251" s="3" t="s">
        <v>82</v>
      </c>
      <c r="R251" s="3" t="s">
        <v>82</v>
      </c>
      <c r="S251" s="3" t="s">
        <v>82</v>
      </c>
      <c r="T251" s="3" t="s">
        <v>82</v>
      </c>
      <c r="U251" s="3" t="s">
        <v>82</v>
      </c>
      <c r="V251" s="3" t="s">
        <v>82</v>
      </c>
      <c r="W251" s="3" t="s">
        <v>82</v>
      </c>
      <c r="X251" s="3" t="s">
        <v>82</v>
      </c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 t="s">
        <v>78</v>
      </c>
      <c r="BI251" s="22"/>
      <c r="BJ251" s="22"/>
      <c r="BK251" s="22"/>
      <c r="BL251" s="22"/>
      <c r="BM251" s="22"/>
      <c r="BN251" s="22"/>
      <c r="BO251" s="22"/>
      <c r="BR251" t="str">
        <f t="shared" si="20"/>
        <v>CORRECT</v>
      </c>
    </row>
    <row r="252" spans="2:70" ht="45" x14ac:dyDescent="0.25">
      <c r="B252" s="1">
        <v>44544</v>
      </c>
      <c r="C252">
        <v>700</v>
      </c>
      <c r="D252" s="54">
        <f>3+5/60</f>
        <v>3.0833333333333335</v>
      </c>
      <c r="E252" t="s">
        <v>60</v>
      </c>
      <c r="F252" s="3" t="s">
        <v>83</v>
      </c>
      <c r="G252" s="34" t="s">
        <v>1118</v>
      </c>
      <c r="H252" t="s">
        <v>17</v>
      </c>
      <c r="J252" s="3" t="s">
        <v>82</v>
      </c>
      <c r="K252" s="3" t="s">
        <v>82</v>
      </c>
      <c r="L252" s="3" t="s">
        <v>82</v>
      </c>
      <c r="M252" s="3" t="s">
        <v>82</v>
      </c>
      <c r="N252" s="3" t="s">
        <v>82</v>
      </c>
      <c r="O252" s="3" t="s">
        <v>82</v>
      </c>
      <c r="P252" s="3" t="s">
        <v>82</v>
      </c>
      <c r="Q252" s="3" t="s">
        <v>82</v>
      </c>
      <c r="R252" s="3" t="s">
        <v>82</v>
      </c>
      <c r="S252" s="3" t="s">
        <v>82</v>
      </c>
      <c r="T252" s="3" t="s">
        <v>82</v>
      </c>
      <c r="U252" s="3" t="s">
        <v>82</v>
      </c>
      <c r="V252" s="3" t="s">
        <v>112</v>
      </c>
      <c r="W252" s="3" t="s">
        <v>82</v>
      </c>
      <c r="X252" s="3" t="s">
        <v>82</v>
      </c>
      <c r="Z252" s="72" t="s">
        <v>1126</v>
      </c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 t="s">
        <v>132</v>
      </c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R252" t="str">
        <f t="shared" si="20"/>
        <v>CORRECT</v>
      </c>
    </row>
    <row r="253" spans="2:70" ht="30" x14ac:dyDescent="0.25">
      <c r="B253" s="1">
        <v>44544</v>
      </c>
      <c r="C253" t="s">
        <v>1114</v>
      </c>
      <c r="D253" s="54">
        <f>1+46/60</f>
        <v>1.7666666666666666</v>
      </c>
      <c r="E253" t="s">
        <v>65</v>
      </c>
      <c r="F253" s="3" t="s">
        <v>83</v>
      </c>
      <c r="G253" s="34" t="s">
        <v>1119</v>
      </c>
      <c r="H253" t="s">
        <v>17</v>
      </c>
      <c r="J253" s="3" t="s">
        <v>82</v>
      </c>
      <c r="K253" s="3" t="s">
        <v>82</v>
      </c>
      <c r="L253" s="3" t="s">
        <v>82</v>
      </c>
      <c r="M253" s="3" t="s">
        <v>82</v>
      </c>
      <c r="N253" s="3" t="s">
        <v>82</v>
      </c>
      <c r="O253" s="3" t="s">
        <v>82</v>
      </c>
      <c r="P253" s="3" t="s">
        <v>82</v>
      </c>
      <c r="Q253" s="3" t="s">
        <v>82</v>
      </c>
      <c r="R253" s="3" t="s">
        <v>82</v>
      </c>
      <c r="S253" s="3" t="s">
        <v>82</v>
      </c>
      <c r="T253" s="3" t="s">
        <v>82</v>
      </c>
      <c r="U253" s="3" t="s">
        <v>112</v>
      </c>
      <c r="V253" s="3" t="s">
        <v>112</v>
      </c>
      <c r="W253" s="3" t="s">
        <v>82</v>
      </c>
      <c r="X253" s="3" t="s">
        <v>112</v>
      </c>
      <c r="Z253" s="72" t="s">
        <v>1127</v>
      </c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 t="s">
        <v>132</v>
      </c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R253" t="str">
        <f t="shared" si="20"/>
        <v>CORRECT</v>
      </c>
    </row>
    <row r="254" spans="2:70" x14ac:dyDescent="0.25">
      <c r="B254" s="1">
        <v>44544</v>
      </c>
      <c r="C254">
        <v>700</v>
      </c>
      <c r="D254" s="54">
        <f>4</f>
        <v>4</v>
      </c>
      <c r="E254" t="s">
        <v>91</v>
      </c>
      <c r="F254" s="3" t="s">
        <v>80</v>
      </c>
      <c r="G254" s="34" t="s">
        <v>1120</v>
      </c>
      <c r="H254" t="s">
        <v>17</v>
      </c>
      <c r="J254" s="3" t="s">
        <v>82</v>
      </c>
      <c r="K254" s="3" t="s">
        <v>82</v>
      </c>
      <c r="L254" s="3" t="s">
        <v>82</v>
      </c>
      <c r="M254" s="3" t="s">
        <v>82</v>
      </c>
      <c r="N254" s="3" t="s">
        <v>82</v>
      </c>
      <c r="O254" s="3" t="s">
        <v>82</v>
      </c>
      <c r="P254" s="3" t="s">
        <v>82</v>
      </c>
      <c r="Q254" s="3" t="s">
        <v>82</v>
      </c>
      <c r="R254" s="3" t="s">
        <v>82</v>
      </c>
      <c r="S254" s="3" t="s">
        <v>82</v>
      </c>
      <c r="T254" s="3" t="s">
        <v>82</v>
      </c>
      <c r="U254" s="3" t="s">
        <v>82</v>
      </c>
      <c r="V254" s="3" t="s">
        <v>82</v>
      </c>
      <c r="W254" s="3" t="s">
        <v>82</v>
      </c>
      <c r="X254" s="3" t="s">
        <v>82</v>
      </c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 t="s">
        <v>78</v>
      </c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R254" t="str">
        <f t="shared" si="20"/>
        <v>CORRECT</v>
      </c>
    </row>
    <row r="255" spans="2:70" x14ac:dyDescent="0.25">
      <c r="B255" s="1">
        <v>44544</v>
      </c>
      <c r="C255" t="s">
        <v>1114</v>
      </c>
      <c r="D255" s="54">
        <v>3.5</v>
      </c>
      <c r="E255" t="s">
        <v>91</v>
      </c>
      <c r="F255" s="3" t="s">
        <v>80</v>
      </c>
      <c r="G255" s="34" t="s">
        <v>1121</v>
      </c>
      <c r="H255" t="s">
        <v>17</v>
      </c>
      <c r="J255" s="3" t="s">
        <v>82</v>
      </c>
      <c r="K255" s="3" t="s">
        <v>82</v>
      </c>
      <c r="L255" s="3" t="s">
        <v>82</v>
      </c>
      <c r="M255" s="3" t="s">
        <v>82</v>
      </c>
      <c r="N255" s="3" t="s">
        <v>82</v>
      </c>
      <c r="O255" s="3" t="s">
        <v>82</v>
      </c>
      <c r="P255" s="3" t="s">
        <v>82</v>
      </c>
      <c r="Q255" s="3" t="s">
        <v>82</v>
      </c>
      <c r="R255" s="3" t="s">
        <v>82</v>
      </c>
      <c r="S255" s="3" t="s">
        <v>82</v>
      </c>
      <c r="T255" s="3" t="s">
        <v>82</v>
      </c>
      <c r="U255" s="3" t="s">
        <v>82</v>
      </c>
      <c r="V255" s="3" t="s">
        <v>82</v>
      </c>
      <c r="W255" s="3" t="s">
        <v>82</v>
      </c>
      <c r="X255" s="3" t="s">
        <v>82</v>
      </c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 t="s">
        <v>78</v>
      </c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R255" t="str">
        <f t="shared" si="20"/>
        <v>CORRECT</v>
      </c>
    </row>
    <row r="256" spans="2:70" x14ac:dyDescent="0.25">
      <c r="B256" s="1">
        <v>44544</v>
      </c>
      <c r="C256">
        <v>700</v>
      </c>
      <c r="D256" s="54">
        <v>6</v>
      </c>
      <c r="E256" t="s">
        <v>56</v>
      </c>
      <c r="F256" s="3" t="s">
        <v>83</v>
      </c>
      <c r="G256" s="34" t="s">
        <v>1122</v>
      </c>
      <c r="H256" t="s">
        <v>17</v>
      </c>
      <c r="J256" s="3" t="s">
        <v>82</v>
      </c>
      <c r="K256" s="3" t="s">
        <v>82</v>
      </c>
      <c r="L256" s="3" t="s">
        <v>82</v>
      </c>
      <c r="M256" s="3" t="s">
        <v>82</v>
      </c>
      <c r="N256" s="3" t="s">
        <v>82</v>
      </c>
      <c r="O256" s="3" t="s">
        <v>82</v>
      </c>
      <c r="P256" s="3" t="s">
        <v>82</v>
      </c>
      <c r="Q256" s="3" t="s">
        <v>82</v>
      </c>
      <c r="R256" s="3" t="s">
        <v>82</v>
      </c>
      <c r="S256" s="3" t="s">
        <v>82</v>
      </c>
      <c r="T256" s="3" t="s">
        <v>82</v>
      </c>
      <c r="U256" s="3" t="s">
        <v>82</v>
      </c>
      <c r="V256" s="3" t="s">
        <v>112</v>
      </c>
      <c r="W256" s="3" t="s">
        <v>82</v>
      </c>
      <c r="X256" s="3" t="s">
        <v>82</v>
      </c>
      <c r="Z256" s="72" t="s">
        <v>1130</v>
      </c>
      <c r="AB256" s="22"/>
      <c r="AC256" s="22"/>
      <c r="AD256" s="22"/>
      <c r="AE256" s="22"/>
      <c r="AF256" s="22"/>
      <c r="AG256" s="22" t="s">
        <v>132</v>
      </c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R256" t="str">
        <f t="shared" si="20"/>
        <v>CORRECT</v>
      </c>
    </row>
    <row r="257" spans="2:70" x14ac:dyDescent="0.25">
      <c r="B257" s="1">
        <v>44544</v>
      </c>
      <c r="C257" t="s">
        <v>1114</v>
      </c>
      <c r="D257" s="54">
        <f>1+13/60</f>
        <v>1.2166666666666668</v>
      </c>
      <c r="E257" t="s">
        <v>3</v>
      </c>
      <c r="F257" s="3" t="s">
        <v>80</v>
      </c>
      <c r="G257" s="34" t="s">
        <v>1123</v>
      </c>
      <c r="H257" t="s">
        <v>17</v>
      </c>
      <c r="J257" s="3" t="s">
        <v>82</v>
      </c>
      <c r="K257" s="3" t="s">
        <v>82</v>
      </c>
      <c r="L257" s="3" t="s">
        <v>82</v>
      </c>
      <c r="M257" s="3" t="s">
        <v>82</v>
      </c>
      <c r="N257" s="3" t="s">
        <v>82</v>
      </c>
      <c r="O257" s="3" t="s">
        <v>82</v>
      </c>
      <c r="P257" s="3" t="s">
        <v>82</v>
      </c>
      <c r="Q257" s="3" t="s">
        <v>82</v>
      </c>
      <c r="R257" s="3" t="s">
        <v>82</v>
      </c>
      <c r="S257" s="3" t="s">
        <v>82</v>
      </c>
      <c r="T257" s="3" t="s">
        <v>82</v>
      </c>
      <c r="U257" s="3" t="s">
        <v>82</v>
      </c>
      <c r="V257" s="3" t="s">
        <v>82</v>
      </c>
      <c r="W257" s="3" t="s">
        <v>82</v>
      </c>
      <c r="X257" s="3" t="s">
        <v>82</v>
      </c>
      <c r="AB257" s="22" t="s">
        <v>78</v>
      </c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R257" t="str">
        <f t="shared" si="20"/>
        <v>CORRECT</v>
      </c>
    </row>
    <row r="258" spans="2:70" x14ac:dyDescent="0.25">
      <c r="B258" s="1">
        <v>44544</v>
      </c>
      <c r="C258">
        <v>700</v>
      </c>
      <c r="D258" s="54">
        <f>3+4/6</f>
        <v>3.6666666666666665</v>
      </c>
      <c r="E258" t="s">
        <v>1128</v>
      </c>
      <c r="F258" s="3" t="s">
        <v>83</v>
      </c>
      <c r="G258" s="34" t="s">
        <v>1124</v>
      </c>
      <c r="H258" t="s">
        <v>17</v>
      </c>
      <c r="J258" s="3" t="s">
        <v>82</v>
      </c>
      <c r="K258" s="3" t="s">
        <v>82</v>
      </c>
      <c r="L258" s="3" t="s">
        <v>82</v>
      </c>
      <c r="M258" s="3" t="s">
        <v>82</v>
      </c>
      <c r="N258" s="3" t="s">
        <v>82</v>
      </c>
      <c r="O258" s="3" t="s">
        <v>82</v>
      </c>
      <c r="P258" s="3" t="s">
        <v>82</v>
      </c>
      <c r="Q258" s="3" t="s">
        <v>82</v>
      </c>
      <c r="R258" s="3" t="s">
        <v>82</v>
      </c>
      <c r="S258" s="3" t="s">
        <v>82</v>
      </c>
      <c r="T258" s="3" t="s">
        <v>82</v>
      </c>
      <c r="U258" s="3" t="s">
        <v>82</v>
      </c>
      <c r="V258" s="3" t="s">
        <v>112</v>
      </c>
      <c r="W258" s="3" t="s">
        <v>82</v>
      </c>
      <c r="X258" s="3" t="s">
        <v>82</v>
      </c>
      <c r="Z258" s="72" t="s">
        <v>1129</v>
      </c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 t="s">
        <v>132</v>
      </c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R258" t="str">
        <f t="shared" si="20"/>
        <v>CORRECT</v>
      </c>
    </row>
    <row r="259" spans="2:70" x14ac:dyDescent="0.25">
      <c r="B259" s="1">
        <v>44545</v>
      </c>
      <c r="C259">
        <v>700</v>
      </c>
      <c r="D259" s="54">
        <v>5.5</v>
      </c>
      <c r="E259" t="s">
        <v>658</v>
      </c>
      <c r="F259" s="3" t="s">
        <v>80</v>
      </c>
      <c r="G259" s="34" t="s">
        <v>1169</v>
      </c>
      <c r="H259" t="s">
        <v>17</v>
      </c>
      <c r="J259" s="3" t="s">
        <v>82</v>
      </c>
      <c r="K259" s="3" t="s">
        <v>82</v>
      </c>
      <c r="L259" s="3" t="s">
        <v>82</v>
      </c>
      <c r="M259" s="3" t="s">
        <v>82</v>
      </c>
      <c r="N259" s="3" t="s">
        <v>82</v>
      </c>
      <c r="O259" s="3" t="s">
        <v>82</v>
      </c>
      <c r="P259" s="3" t="s">
        <v>82</v>
      </c>
      <c r="Q259" s="3" t="s">
        <v>82</v>
      </c>
      <c r="R259" s="3" t="s">
        <v>82</v>
      </c>
      <c r="S259" s="3" t="s">
        <v>82</v>
      </c>
      <c r="T259" s="3" t="s">
        <v>82</v>
      </c>
      <c r="U259" s="3" t="s">
        <v>82</v>
      </c>
      <c r="V259" s="3" t="s">
        <v>82</v>
      </c>
      <c r="W259" s="3" t="s">
        <v>82</v>
      </c>
      <c r="X259" s="3" t="s">
        <v>82</v>
      </c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 t="s">
        <v>78</v>
      </c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R259" t="str">
        <f t="shared" si="20"/>
        <v>CORRECT</v>
      </c>
    </row>
    <row r="260" spans="2:70" x14ac:dyDescent="0.25">
      <c r="B260" s="1">
        <v>44545</v>
      </c>
      <c r="C260" t="s">
        <v>24</v>
      </c>
      <c r="D260" s="54">
        <v>3.5</v>
      </c>
      <c r="E260" t="s">
        <v>3</v>
      </c>
      <c r="F260" s="3" t="s">
        <v>80</v>
      </c>
      <c r="G260" s="34" t="s">
        <v>1170</v>
      </c>
      <c r="H260" t="s">
        <v>17</v>
      </c>
      <c r="J260" s="3" t="s">
        <v>82</v>
      </c>
      <c r="K260" s="3" t="s">
        <v>82</v>
      </c>
      <c r="L260" s="3" t="s">
        <v>82</v>
      </c>
      <c r="M260" s="3" t="s">
        <v>82</v>
      </c>
      <c r="N260" s="3" t="s">
        <v>82</v>
      </c>
      <c r="O260" s="3" t="s">
        <v>82</v>
      </c>
      <c r="P260" s="3" t="s">
        <v>82</v>
      </c>
      <c r="Q260" s="3" t="s">
        <v>82</v>
      </c>
      <c r="R260" s="3" t="s">
        <v>82</v>
      </c>
      <c r="S260" s="3" t="s">
        <v>82</v>
      </c>
      <c r="T260" s="3" t="s">
        <v>82</v>
      </c>
      <c r="U260" s="3" t="s">
        <v>82</v>
      </c>
      <c r="V260" s="3" t="s">
        <v>82</v>
      </c>
      <c r="W260" s="3" t="s">
        <v>82</v>
      </c>
      <c r="X260" s="3" t="s">
        <v>82</v>
      </c>
      <c r="AB260" s="22" t="s">
        <v>78</v>
      </c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R260" t="str">
        <f t="shared" si="20"/>
        <v>CORRECT</v>
      </c>
    </row>
    <row r="261" spans="2:70" x14ac:dyDescent="0.25">
      <c r="B261" s="1">
        <v>44545</v>
      </c>
      <c r="C261">
        <v>700</v>
      </c>
      <c r="D261" s="54">
        <v>3.75</v>
      </c>
      <c r="E261" t="s">
        <v>72</v>
      </c>
      <c r="F261" s="3" t="s">
        <v>80</v>
      </c>
      <c r="G261" s="34" t="s">
        <v>1171</v>
      </c>
      <c r="H261" t="s">
        <v>17</v>
      </c>
      <c r="J261" s="3" t="s">
        <v>82</v>
      </c>
      <c r="K261" s="3" t="s">
        <v>82</v>
      </c>
      <c r="L261" s="3" t="s">
        <v>82</v>
      </c>
      <c r="M261" s="3" t="s">
        <v>82</v>
      </c>
      <c r="N261" s="3" t="s">
        <v>82</v>
      </c>
      <c r="O261" s="3" t="s">
        <v>82</v>
      </c>
      <c r="P261" s="3" t="s">
        <v>82</v>
      </c>
      <c r="Q261" s="3" t="s">
        <v>82</v>
      </c>
      <c r="R261" s="3" t="s">
        <v>82</v>
      </c>
      <c r="S261" s="3" t="s">
        <v>82</v>
      </c>
      <c r="T261" s="3" t="s">
        <v>82</v>
      </c>
      <c r="U261" s="3" t="s">
        <v>82</v>
      </c>
      <c r="V261" s="3" t="s">
        <v>82</v>
      </c>
      <c r="W261" s="3" t="s">
        <v>82</v>
      </c>
      <c r="X261" s="3" t="s">
        <v>82</v>
      </c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 t="s">
        <v>78</v>
      </c>
      <c r="BN261" s="22"/>
      <c r="BO261" s="22"/>
      <c r="BR261" t="str">
        <f t="shared" si="20"/>
        <v>CORRECT</v>
      </c>
    </row>
    <row r="262" spans="2:70" x14ac:dyDescent="0.25">
      <c r="B262" s="1">
        <v>44545</v>
      </c>
      <c r="C262" t="s">
        <v>24</v>
      </c>
      <c r="D262" s="54">
        <f>3+52/60</f>
        <v>3.8666666666666667</v>
      </c>
      <c r="E262" t="s">
        <v>73</v>
      </c>
      <c r="F262" s="3" t="s">
        <v>83</v>
      </c>
      <c r="G262" s="34" t="s">
        <v>1172</v>
      </c>
      <c r="H262" t="s">
        <v>17</v>
      </c>
      <c r="J262" s="3" t="s">
        <v>82</v>
      </c>
      <c r="K262" s="3" t="s">
        <v>82</v>
      </c>
      <c r="L262" s="3" t="s">
        <v>82</v>
      </c>
      <c r="M262" s="3" t="s">
        <v>82</v>
      </c>
      <c r="N262" s="3" t="s">
        <v>82</v>
      </c>
      <c r="O262" s="3" t="s">
        <v>82</v>
      </c>
      <c r="P262" s="3" t="s">
        <v>112</v>
      </c>
      <c r="Q262" s="3" t="s">
        <v>82</v>
      </c>
      <c r="R262" s="3" t="s">
        <v>82</v>
      </c>
      <c r="S262" s="3" t="s">
        <v>82</v>
      </c>
      <c r="T262" s="3" t="s">
        <v>82</v>
      </c>
      <c r="U262" s="3" t="s">
        <v>82</v>
      </c>
      <c r="V262" s="3" t="s">
        <v>82</v>
      </c>
      <c r="W262" s="3" t="s">
        <v>82</v>
      </c>
      <c r="X262" s="3" t="s">
        <v>82</v>
      </c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 t="s">
        <v>132</v>
      </c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R262" t="str">
        <f t="shared" si="20"/>
        <v>CORRECT</v>
      </c>
    </row>
    <row r="263" spans="2:70" x14ac:dyDescent="0.25">
      <c r="B263" s="1">
        <v>44545</v>
      </c>
      <c r="C263">
        <v>700</v>
      </c>
      <c r="D263" s="54">
        <f>2+21/60</f>
        <v>2.35</v>
      </c>
      <c r="E263" t="s">
        <v>3</v>
      </c>
      <c r="F263" s="3" t="s">
        <v>80</v>
      </c>
      <c r="G263" s="34" t="s">
        <v>1173</v>
      </c>
      <c r="H263" t="s">
        <v>17</v>
      </c>
      <c r="J263" s="3" t="s">
        <v>82</v>
      </c>
      <c r="K263" s="3" t="s">
        <v>82</v>
      </c>
      <c r="L263" s="3" t="s">
        <v>82</v>
      </c>
      <c r="M263" s="3" t="s">
        <v>82</v>
      </c>
      <c r="N263" s="3" t="s">
        <v>82</v>
      </c>
      <c r="O263" s="3" t="s">
        <v>82</v>
      </c>
      <c r="P263" s="3" t="s">
        <v>82</v>
      </c>
      <c r="Q263" s="3" t="s">
        <v>82</v>
      </c>
      <c r="R263" s="3" t="s">
        <v>82</v>
      </c>
      <c r="S263" s="3" t="s">
        <v>82</v>
      </c>
      <c r="T263" s="3" t="s">
        <v>82</v>
      </c>
      <c r="U263" s="3" t="s">
        <v>82</v>
      </c>
      <c r="V263" s="3" t="s">
        <v>82</v>
      </c>
      <c r="W263" s="3" t="s">
        <v>82</v>
      </c>
      <c r="X263" s="3" t="s">
        <v>82</v>
      </c>
      <c r="AB263" s="22" t="s">
        <v>78</v>
      </c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R263" t="str">
        <f t="shared" si="20"/>
        <v>CORRECT</v>
      </c>
    </row>
    <row r="264" spans="2:70" x14ac:dyDescent="0.25">
      <c r="B264" s="1">
        <v>44545</v>
      </c>
      <c r="C264" t="s">
        <v>24</v>
      </c>
      <c r="D264" s="54">
        <f>1+11/60</f>
        <v>1.1833333333333333</v>
      </c>
      <c r="E264" t="s">
        <v>652</v>
      </c>
      <c r="F264" s="3" t="s">
        <v>80</v>
      </c>
      <c r="G264" s="34" t="s">
        <v>1174</v>
      </c>
      <c r="H264" t="s">
        <v>17</v>
      </c>
      <c r="J264" s="3" t="s">
        <v>82</v>
      </c>
      <c r="K264" s="3" t="s">
        <v>82</v>
      </c>
      <c r="L264" s="3" t="s">
        <v>82</v>
      </c>
      <c r="M264" s="3" t="s">
        <v>82</v>
      </c>
      <c r="N264" s="3" t="s">
        <v>82</v>
      </c>
      <c r="O264" s="3" t="s">
        <v>82</v>
      </c>
      <c r="P264" s="3" t="s">
        <v>82</v>
      </c>
      <c r="Q264" s="3" t="s">
        <v>82</v>
      </c>
      <c r="R264" s="3" t="s">
        <v>82</v>
      </c>
      <c r="S264" s="3" t="s">
        <v>82</v>
      </c>
      <c r="T264" s="3" t="s">
        <v>82</v>
      </c>
      <c r="U264" s="3" t="s">
        <v>82</v>
      </c>
      <c r="V264" s="3" t="s">
        <v>82</v>
      </c>
      <c r="W264" s="3" t="s">
        <v>82</v>
      </c>
      <c r="X264" s="3" t="s">
        <v>82</v>
      </c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 t="s">
        <v>78</v>
      </c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R264" t="str">
        <f t="shared" si="20"/>
        <v>CORRECT</v>
      </c>
    </row>
    <row r="265" spans="2:70" x14ac:dyDescent="0.25">
      <c r="B265" s="1">
        <v>44545</v>
      </c>
      <c r="C265">
        <v>700</v>
      </c>
      <c r="D265" s="54">
        <f>54/60</f>
        <v>0.9</v>
      </c>
      <c r="E265" t="s">
        <v>1207</v>
      </c>
      <c r="F265" s="3" t="s">
        <v>467</v>
      </c>
      <c r="G265" s="34" t="s">
        <v>1175</v>
      </c>
      <c r="H265" t="s">
        <v>17</v>
      </c>
      <c r="J265" s="3" t="s">
        <v>82</v>
      </c>
      <c r="K265" s="3" t="s">
        <v>82</v>
      </c>
      <c r="L265" s="3" t="s">
        <v>82</v>
      </c>
      <c r="M265" s="3" t="s">
        <v>82</v>
      </c>
      <c r="N265" s="3" t="s">
        <v>82</v>
      </c>
      <c r="O265" s="3" t="s">
        <v>82</v>
      </c>
      <c r="P265" s="3" t="s">
        <v>82</v>
      </c>
      <c r="Q265" s="3" t="s">
        <v>82</v>
      </c>
      <c r="R265" s="3" t="s">
        <v>82</v>
      </c>
      <c r="S265" s="3" t="s">
        <v>82</v>
      </c>
      <c r="T265" s="3" t="s">
        <v>82</v>
      </c>
      <c r="U265" s="3" t="s">
        <v>82</v>
      </c>
      <c r="V265" s="3" t="s">
        <v>82</v>
      </c>
      <c r="W265" s="3" t="s">
        <v>82</v>
      </c>
      <c r="X265" s="3" t="s">
        <v>82</v>
      </c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 t="s">
        <v>78</v>
      </c>
      <c r="BK265" s="22"/>
      <c r="BL265" s="22"/>
      <c r="BM265" s="22"/>
      <c r="BN265" s="22"/>
      <c r="BO265" s="22"/>
      <c r="BR265" t="str">
        <f t="shared" si="20"/>
        <v>CORRECT</v>
      </c>
    </row>
    <row r="266" spans="2:70" x14ac:dyDescent="0.25">
      <c r="B266" s="1">
        <v>44545</v>
      </c>
      <c r="C266" t="s">
        <v>24</v>
      </c>
      <c r="D266" s="54">
        <f>19/60</f>
        <v>0.31666666666666665</v>
      </c>
      <c r="E266" t="s">
        <v>514</v>
      </c>
      <c r="F266" s="3" t="s">
        <v>83</v>
      </c>
      <c r="G266" s="34" t="s">
        <v>1176</v>
      </c>
      <c r="H266" t="s">
        <v>17</v>
      </c>
      <c r="J266" s="3" t="s">
        <v>82</v>
      </c>
      <c r="K266" s="3" t="s">
        <v>82</v>
      </c>
      <c r="L266" s="3" t="s">
        <v>82</v>
      </c>
      <c r="M266" s="3" t="s">
        <v>82</v>
      </c>
      <c r="N266" s="3" t="s">
        <v>82</v>
      </c>
      <c r="O266" s="3" t="s">
        <v>82</v>
      </c>
      <c r="P266" s="3" t="s">
        <v>112</v>
      </c>
      <c r="Q266" s="3" t="s">
        <v>82</v>
      </c>
      <c r="R266" s="3" t="s">
        <v>82</v>
      </c>
      <c r="S266" s="3" t="s">
        <v>82</v>
      </c>
      <c r="T266" s="3" t="s">
        <v>82</v>
      </c>
      <c r="U266" s="3" t="s">
        <v>82</v>
      </c>
      <c r="V266" s="3" t="s">
        <v>82</v>
      </c>
      <c r="W266" s="3" t="s">
        <v>82</v>
      </c>
      <c r="X266" s="3" t="s">
        <v>82</v>
      </c>
      <c r="Z266" s="72" t="s">
        <v>1166</v>
      </c>
      <c r="AB266" s="22"/>
      <c r="AC266" s="22" t="s">
        <v>132</v>
      </c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R266" t="str">
        <f t="shared" si="20"/>
        <v>CORRECT</v>
      </c>
    </row>
    <row r="267" spans="2:70" ht="30" x14ac:dyDescent="0.25">
      <c r="B267" s="1">
        <v>44547</v>
      </c>
      <c r="C267" t="s">
        <v>24</v>
      </c>
      <c r="D267" s="54">
        <f>3.5</f>
        <v>3.5</v>
      </c>
      <c r="E267" t="s">
        <v>72</v>
      </c>
      <c r="F267" s="3" t="s">
        <v>83</v>
      </c>
      <c r="G267" s="34" t="s">
        <v>1198</v>
      </c>
      <c r="H267" t="s">
        <v>17</v>
      </c>
      <c r="J267" s="3" t="s">
        <v>82</v>
      </c>
      <c r="K267" s="3" t="s">
        <v>82</v>
      </c>
      <c r="L267" s="3" t="s">
        <v>82</v>
      </c>
      <c r="M267" s="3" t="s">
        <v>82</v>
      </c>
      <c r="N267" s="3" t="s">
        <v>82</v>
      </c>
      <c r="O267" s="3" t="s">
        <v>82</v>
      </c>
      <c r="P267" s="3" t="s">
        <v>112</v>
      </c>
      <c r="Q267" s="3" t="s">
        <v>82</v>
      </c>
      <c r="R267" s="3" t="s">
        <v>82</v>
      </c>
      <c r="S267" s="3" t="s">
        <v>82</v>
      </c>
      <c r="T267" s="3" t="s">
        <v>82</v>
      </c>
      <c r="U267" s="3" t="s">
        <v>82</v>
      </c>
      <c r="V267" s="3" t="s">
        <v>82</v>
      </c>
      <c r="W267" s="3" t="s">
        <v>82</v>
      </c>
      <c r="X267" s="3" t="s">
        <v>82</v>
      </c>
      <c r="Z267" s="72" t="s">
        <v>1203</v>
      </c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 t="s">
        <v>132</v>
      </c>
      <c r="BN267" s="22"/>
      <c r="BO267" s="22"/>
      <c r="BR267" t="str">
        <f t="shared" si="20"/>
        <v>CORRECT</v>
      </c>
    </row>
    <row r="268" spans="2:70" x14ac:dyDescent="0.25">
      <c r="B268" s="1"/>
      <c r="D268" s="54"/>
      <c r="F268" s="3"/>
      <c r="G268" s="34" t="s">
        <v>1199</v>
      </c>
      <c r="H268" t="s">
        <v>17</v>
      </c>
      <c r="J268" s="3" t="s">
        <v>82</v>
      </c>
      <c r="K268" s="3" t="s">
        <v>82</v>
      </c>
      <c r="L268" s="3" t="s">
        <v>82</v>
      </c>
      <c r="M268" s="3" t="s">
        <v>82</v>
      </c>
      <c r="N268" s="3" t="s">
        <v>82</v>
      </c>
      <c r="O268" s="3" t="s">
        <v>82</v>
      </c>
      <c r="P268" s="3" t="s">
        <v>112</v>
      </c>
      <c r="Q268" s="3" t="s">
        <v>82</v>
      </c>
      <c r="R268" s="3" t="s">
        <v>82</v>
      </c>
      <c r="S268" s="3" t="s">
        <v>82</v>
      </c>
      <c r="T268" s="3" t="s">
        <v>82</v>
      </c>
      <c r="U268" s="3" t="s">
        <v>82</v>
      </c>
      <c r="V268" s="3" t="s">
        <v>82</v>
      </c>
      <c r="W268" s="3" t="s">
        <v>82</v>
      </c>
      <c r="X268" s="3" t="s">
        <v>82</v>
      </c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R268" t="str">
        <f t="shared" si="20"/>
        <v>EMPTY</v>
      </c>
    </row>
    <row r="269" spans="2:70" x14ac:dyDescent="0.25">
      <c r="B269" s="1"/>
      <c r="D269" s="54"/>
      <c r="F269" s="3"/>
      <c r="G269" s="34" t="s">
        <v>1200</v>
      </c>
      <c r="H269" t="s">
        <v>17</v>
      </c>
      <c r="J269" s="3" t="s">
        <v>82</v>
      </c>
      <c r="K269" s="3" t="s">
        <v>82</v>
      </c>
      <c r="L269" s="3" t="s">
        <v>82</v>
      </c>
      <c r="M269" s="3" t="s">
        <v>82</v>
      </c>
      <c r="N269" s="3" t="s">
        <v>82</v>
      </c>
      <c r="O269" s="3" t="s">
        <v>82</v>
      </c>
      <c r="P269" s="3" t="s">
        <v>112</v>
      </c>
      <c r="Q269" s="3" t="s">
        <v>82</v>
      </c>
      <c r="R269" s="3" t="s">
        <v>82</v>
      </c>
      <c r="S269" s="3" t="s">
        <v>82</v>
      </c>
      <c r="T269" s="3" t="s">
        <v>82</v>
      </c>
      <c r="U269" s="3" t="s">
        <v>82</v>
      </c>
      <c r="V269" s="3" t="s">
        <v>82</v>
      </c>
      <c r="W269" s="3" t="s">
        <v>82</v>
      </c>
      <c r="X269" s="3" t="s">
        <v>82</v>
      </c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R269" t="str">
        <f t="shared" si="20"/>
        <v>EMPTY</v>
      </c>
    </row>
    <row r="270" spans="2:70" x14ac:dyDescent="0.25">
      <c r="B270" s="1"/>
      <c r="D270" s="54"/>
      <c r="F270" s="3"/>
      <c r="G270" s="34" t="s">
        <v>1201</v>
      </c>
      <c r="H270" t="s">
        <v>17</v>
      </c>
      <c r="J270" s="3" t="s">
        <v>82</v>
      </c>
      <c r="K270" s="3" t="s">
        <v>82</v>
      </c>
      <c r="L270" s="3" t="s">
        <v>82</v>
      </c>
      <c r="M270" s="3" t="s">
        <v>82</v>
      </c>
      <c r="N270" s="3" t="s">
        <v>82</v>
      </c>
      <c r="O270" s="3" t="s">
        <v>82</v>
      </c>
      <c r="P270" s="3" t="s">
        <v>112</v>
      </c>
      <c r="Q270" s="3" t="s">
        <v>82</v>
      </c>
      <c r="R270" s="3" t="s">
        <v>82</v>
      </c>
      <c r="S270" s="3" t="s">
        <v>82</v>
      </c>
      <c r="T270" s="3" t="s">
        <v>82</v>
      </c>
      <c r="U270" s="3" t="s">
        <v>82</v>
      </c>
      <c r="V270" s="3" t="s">
        <v>82</v>
      </c>
      <c r="W270" s="3" t="s">
        <v>82</v>
      </c>
      <c r="X270" s="3" t="s">
        <v>82</v>
      </c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R270" t="str">
        <f t="shared" si="20"/>
        <v>EMPTY</v>
      </c>
    </row>
    <row r="271" spans="2:70" x14ac:dyDescent="0.25">
      <c r="B271" s="1">
        <v>44547</v>
      </c>
      <c r="C271">
        <v>700</v>
      </c>
      <c r="D271" s="54">
        <v>2</v>
      </c>
      <c r="E271" t="s">
        <v>72</v>
      </c>
      <c r="F271" s="3" t="s">
        <v>83</v>
      </c>
      <c r="G271" s="34" t="s">
        <v>1202</v>
      </c>
      <c r="H271" t="s">
        <v>17</v>
      </c>
      <c r="J271" s="3" t="s">
        <v>82</v>
      </c>
      <c r="K271" s="3" t="s">
        <v>82</v>
      </c>
      <c r="L271" s="3" t="s">
        <v>82</v>
      </c>
      <c r="M271" s="3" t="s">
        <v>82</v>
      </c>
      <c r="N271" s="3" t="s">
        <v>82</v>
      </c>
      <c r="O271" s="3" t="s">
        <v>82</v>
      </c>
      <c r="P271" s="3" t="s">
        <v>112</v>
      </c>
      <c r="Q271" s="3" t="s">
        <v>82</v>
      </c>
      <c r="R271" s="3" t="s">
        <v>82</v>
      </c>
      <c r="S271" s="3" t="s">
        <v>82</v>
      </c>
      <c r="T271" s="3" t="s">
        <v>82</v>
      </c>
      <c r="U271" s="3" t="s">
        <v>82</v>
      </c>
      <c r="V271" s="3" t="s">
        <v>82</v>
      </c>
      <c r="W271" s="3" t="s">
        <v>82</v>
      </c>
      <c r="X271" s="3" t="s">
        <v>82</v>
      </c>
      <c r="Z271" s="72" t="s">
        <v>1204</v>
      </c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 t="s">
        <v>132</v>
      </c>
      <c r="BN271" s="22"/>
      <c r="BO271" s="22"/>
      <c r="BR271" t="str">
        <f t="shared" si="20"/>
        <v>CORRECT</v>
      </c>
    </row>
    <row r="272" spans="2:70" x14ac:dyDescent="0.25">
      <c r="B272" s="1">
        <v>44547</v>
      </c>
      <c r="C272" t="s">
        <v>24</v>
      </c>
      <c r="D272" s="54">
        <v>1.5</v>
      </c>
      <c r="E272" t="s">
        <v>520</v>
      </c>
      <c r="F272" s="3" t="s">
        <v>80</v>
      </c>
      <c r="G272" s="34" t="s">
        <v>1205</v>
      </c>
      <c r="H272" t="s">
        <v>17</v>
      </c>
      <c r="J272" s="3" t="s">
        <v>82</v>
      </c>
      <c r="K272" s="3" t="s">
        <v>82</v>
      </c>
      <c r="L272" s="3" t="s">
        <v>82</v>
      </c>
      <c r="M272" s="3" t="s">
        <v>82</v>
      </c>
      <c r="N272" s="3" t="s">
        <v>82</v>
      </c>
      <c r="O272" s="3" t="s">
        <v>82</v>
      </c>
      <c r="P272" s="3" t="s">
        <v>112</v>
      </c>
      <c r="Q272" s="3" t="s">
        <v>82</v>
      </c>
      <c r="R272" s="3" t="s">
        <v>82</v>
      </c>
      <c r="S272" s="3" t="s">
        <v>82</v>
      </c>
      <c r="T272" s="3" t="s">
        <v>82</v>
      </c>
      <c r="U272" s="3" t="s">
        <v>82</v>
      </c>
      <c r="V272" s="3" t="s">
        <v>82</v>
      </c>
      <c r="W272" s="3" t="s">
        <v>82</v>
      </c>
      <c r="X272" s="3" t="s">
        <v>82</v>
      </c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 t="s">
        <v>78</v>
      </c>
      <c r="BL272" s="22"/>
      <c r="BM272" s="22"/>
      <c r="BN272" s="22"/>
      <c r="BO272" s="22"/>
      <c r="BR272" t="str">
        <f t="shared" si="20"/>
        <v>CORRECT</v>
      </c>
    </row>
    <row r="273" spans="2:70" x14ac:dyDescent="0.25">
      <c r="B273" s="1">
        <v>44553</v>
      </c>
      <c r="C273">
        <v>700</v>
      </c>
      <c r="D273" s="54">
        <v>1</v>
      </c>
      <c r="E273" t="s">
        <v>72</v>
      </c>
      <c r="F273" s="3" t="s">
        <v>467</v>
      </c>
      <c r="G273" s="34" t="s">
        <v>1206</v>
      </c>
      <c r="H273" t="s">
        <v>17</v>
      </c>
      <c r="J273" s="3" t="s">
        <v>82</v>
      </c>
      <c r="K273" s="3" t="s">
        <v>82</v>
      </c>
      <c r="L273" s="3" t="s">
        <v>82</v>
      </c>
      <c r="M273" s="3" t="s">
        <v>82</v>
      </c>
      <c r="N273" s="3" t="s">
        <v>82</v>
      </c>
      <c r="O273" s="3" t="s">
        <v>82</v>
      </c>
      <c r="P273" s="3" t="s">
        <v>112</v>
      </c>
      <c r="Q273" s="3" t="s">
        <v>82</v>
      </c>
      <c r="R273" s="3" t="s">
        <v>82</v>
      </c>
      <c r="S273" s="3" t="s">
        <v>82</v>
      </c>
      <c r="T273" s="3" t="s">
        <v>82</v>
      </c>
      <c r="U273" s="3" t="s">
        <v>82</v>
      </c>
      <c r="V273" s="3" t="s">
        <v>82</v>
      </c>
      <c r="W273" s="3" t="s">
        <v>82</v>
      </c>
      <c r="X273" s="3" t="s">
        <v>82</v>
      </c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 t="s">
        <v>78</v>
      </c>
      <c r="BN273" s="22"/>
      <c r="BO273" s="22"/>
      <c r="BR273" t="str">
        <f t="shared" si="20"/>
        <v>CORRECT</v>
      </c>
    </row>
    <row r="274" spans="2:70" x14ac:dyDescent="0.25">
      <c r="B274" s="1">
        <v>44553</v>
      </c>
      <c r="C274">
        <v>700</v>
      </c>
      <c r="D274" s="54">
        <f>3+12/60</f>
        <v>3.2</v>
      </c>
      <c r="E274" t="s">
        <v>51</v>
      </c>
      <c r="F274" s="3" t="s">
        <v>467</v>
      </c>
      <c r="G274" s="34" t="s">
        <v>1226</v>
      </c>
      <c r="H274" t="s">
        <v>17</v>
      </c>
      <c r="J274" s="3" t="s">
        <v>82</v>
      </c>
      <c r="K274" s="3" t="s">
        <v>82</v>
      </c>
      <c r="L274" s="3" t="s">
        <v>82</v>
      </c>
      <c r="M274" s="3" t="s">
        <v>82</v>
      </c>
      <c r="N274" s="3" t="s">
        <v>82</v>
      </c>
      <c r="O274" s="3" t="s">
        <v>82</v>
      </c>
      <c r="P274" s="3" t="s">
        <v>112</v>
      </c>
      <c r="Q274" s="3" t="s">
        <v>82</v>
      </c>
      <c r="R274" s="3" t="s">
        <v>82</v>
      </c>
      <c r="S274" s="3" t="s">
        <v>82</v>
      </c>
      <c r="T274" s="3" t="s">
        <v>82</v>
      </c>
      <c r="U274" s="3" t="s">
        <v>82</v>
      </c>
      <c r="V274" s="3" t="s">
        <v>82</v>
      </c>
      <c r="W274" s="3" t="s">
        <v>82</v>
      </c>
      <c r="X274" s="3" t="s">
        <v>82</v>
      </c>
      <c r="AB274" s="22"/>
      <c r="AC274" s="22"/>
      <c r="AD274" s="22"/>
      <c r="AE274" s="22"/>
      <c r="AF274" s="22"/>
      <c r="AG274" s="22"/>
      <c r="AH274" s="22" t="s">
        <v>78</v>
      </c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R274" t="str">
        <f t="shared" si="20"/>
        <v>CORRECT</v>
      </c>
    </row>
    <row r="275" spans="2:70" x14ac:dyDescent="0.25">
      <c r="B275" s="1">
        <v>44553</v>
      </c>
      <c r="C275" t="s">
        <v>24</v>
      </c>
      <c r="D275" s="54">
        <f>4+37/60</f>
        <v>4.6166666666666671</v>
      </c>
      <c r="E275" t="s">
        <v>51</v>
      </c>
      <c r="F275" s="3" t="s">
        <v>467</v>
      </c>
      <c r="G275" s="34" t="s">
        <v>1227</v>
      </c>
      <c r="H275" t="s">
        <v>17</v>
      </c>
      <c r="J275" s="3" t="s">
        <v>82</v>
      </c>
      <c r="K275" s="3" t="s">
        <v>82</v>
      </c>
      <c r="L275" s="3" t="s">
        <v>82</v>
      </c>
      <c r="M275" s="3" t="s">
        <v>82</v>
      </c>
      <c r="N275" s="3" t="s">
        <v>82</v>
      </c>
      <c r="O275" s="3" t="s">
        <v>82</v>
      </c>
      <c r="P275" s="3" t="s">
        <v>112</v>
      </c>
      <c r="Q275" s="3" t="s">
        <v>82</v>
      </c>
      <c r="R275" s="3" t="s">
        <v>82</v>
      </c>
      <c r="S275" s="3" t="s">
        <v>82</v>
      </c>
      <c r="T275" s="3" t="s">
        <v>82</v>
      </c>
      <c r="U275" s="3" t="s">
        <v>82</v>
      </c>
      <c r="V275" s="3" t="s">
        <v>82</v>
      </c>
      <c r="W275" s="3" t="s">
        <v>82</v>
      </c>
      <c r="X275" s="3" t="s">
        <v>82</v>
      </c>
      <c r="AB275" s="22"/>
      <c r="AC275" s="22"/>
      <c r="AD275" s="22"/>
      <c r="AE275" s="22"/>
      <c r="AF275" s="22"/>
      <c r="AG275" s="22"/>
      <c r="AH275" s="22" t="s">
        <v>78</v>
      </c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R275" t="str">
        <f t="shared" si="20"/>
        <v>CORRECT</v>
      </c>
    </row>
    <row r="276" spans="2:70" x14ac:dyDescent="0.25">
      <c r="B276" s="1">
        <v>44553</v>
      </c>
      <c r="C276">
        <v>700</v>
      </c>
      <c r="D276" s="54">
        <f>4+4/6</f>
        <v>4.666666666666667</v>
      </c>
      <c r="E276" t="s">
        <v>568</v>
      </c>
      <c r="F276" s="3" t="s">
        <v>133</v>
      </c>
      <c r="G276" s="34" t="s">
        <v>1228</v>
      </c>
      <c r="H276" t="s">
        <v>17</v>
      </c>
      <c r="J276" s="3" t="s">
        <v>82</v>
      </c>
      <c r="K276" s="3" t="s">
        <v>82</v>
      </c>
      <c r="L276" s="3" t="s">
        <v>82</v>
      </c>
      <c r="M276" s="3" t="s">
        <v>82</v>
      </c>
      <c r="N276" s="3" t="s">
        <v>82</v>
      </c>
      <c r="O276" s="3" t="s">
        <v>82</v>
      </c>
      <c r="P276" s="3" t="s">
        <v>112</v>
      </c>
      <c r="Q276" s="3" t="s">
        <v>82</v>
      </c>
      <c r="R276" s="3" t="s">
        <v>82</v>
      </c>
      <c r="S276" s="3" t="s">
        <v>82</v>
      </c>
      <c r="T276" s="3" t="s">
        <v>82</v>
      </c>
      <c r="U276" s="3" t="s">
        <v>82</v>
      </c>
      <c r="V276" s="3" t="s">
        <v>82</v>
      </c>
      <c r="W276" s="3" t="s">
        <v>82</v>
      </c>
      <c r="X276" s="3" t="s">
        <v>82</v>
      </c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 t="s">
        <v>78</v>
      </c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R276" t="str">
        <f t="shared" si="20"/>
        <v>CORRECT</v>
      </c>
    </row>
    <row r="277" spans="2:70" x14ac:dyDescent="0.25">
      <c r="B277" s="1">
        <v>44553</v>
      </c>
      <c r="C277" t="s">
        <v>24</v>
      </c>
      <c r="D277" s="54">
        <f>3+43/60</f>
        <v>3.7166666666666668</v>
      </c>
      <c r="E277" t="s">
        <v>51</v>
      </c>
      <c r="F277" s="3" t="s">
        <v>467</v>
      </c>
      <c r="G277" s="34" t="s">
        <v>1229</v>
      </c>
      <c r="H277" t="s">
        <v>17</v>
      </c>
      <c r="J277" s="3" t="s">
        <v>82</v>
      </c>
      <c r="K277" s="3" t="s">
        <v>82</v>
      </c>
      <c r="L277" s="3" t="s">
        <v>82</v>
      </c>
      <c r="M277" s="3" t="s">
        <v>82</v>
      </c>
      <c r="N277" s="3" t="s">
        <v>82</v>
      </c>
      <c r="O277" s="3" t="s">
        <v>82</v>
      </c>
      <c r="P277" s="3" t="s">
        <v>112</v>
      </c>
      <c r="Q277" s="3" t="s">
        <v>82</v>
      </c>
      <c r="R277" s="3" t="s">
        <v>82</v>
      </c>
      <c r="S277" s="3" t="s">
        <v>82</v>
      </c>
      <c r="T277" s="3" t="s">
        <v>82</v>
      </c>
      <c r="U277" s="3" t="s">
        <v>82</v>
      </c>
      <c r="V277" s="3" t="s">
        <v>82</v>
      </c>
      <c r="W277" s="3" t="s">
        <v>82</v>
      </c>
      <c r="X277" s="3" t="s">
        <v>82</v>
      </c>
      <c r="AB277" s="22"/>
      <c r="AC277" s="22"/>
      <c r="AD277" s="22"/>
      <c r="AE277" s="22"/>
      <c r="AF277" s="22"/>
      <c r="AG277" s="22"/>
      <c r="AH277" s="22" t="s">
        <v>78</v>
      </c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R277" t="str">
        <f t="shared" si="20"/>
        <v>CORRECT</v>
      </c>
    </row>
    <row r="278" spans="2:70" x14ac:dyDescent="0.25">
      <c r="B278" s="1">
        <v>44553</v>
      </c>
      <c r="C278">
        <v>700</v>
      </c>
      <c r="D278" s="54">
        <v>3</v>
      </c>
      <c r="E278" t="s">
        <v>568</v>
      </c>
      <c r="F278" s="3" t="s">
        <v>133</v>
      </c>
      <c r="G278" s="34" t="s">
        <v>1230</v>
      </c>
      <c r="H278" t="s">
        <v>17</v>
      </c>
      <c r="J278" s="3" t="s">
        <v>82</v>
      </c>
      <c r="K278" s="3" t="s">
        <v>82</v>
      </c>
      <c r="L278" s="3" t="s">
        <v>82</v>
      </c>
      <c r="M278" s="3" t="s">
        <v>82</v>
      </c>
      <c r="N278" s="3" t="s">
        <v>82</v>
      </c>
      <c r="O278" s="3" t="s">
        <v>82</v>
      </c>
      <c r="P278" s="3" t="s">
        <v>112</v>
      </c>
      <c r="Q278" s="3" t="s">
        <v>82</v>
      </c>
      <c r="R278" s="3" t="s">
        <v>82</v>
      </c>
      <c r="S278" s="3" t="s">
        <v>82</v>
      </c>
      <c r="T278" s="3" t="s">
        <v>82</v>
      </c>
      <c r="U278" s="3" t="s">
        <v>82</v>
      </c>
      <c r="V278" s="3" t="s">
        <v>82</v>
      </c>
      <c r="W278" s="3" t="s">
        <v>82</v>
      </c>
      <c r="X278" s="3" t="s">
        <v>82</v>
      </c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 t="s">
        <v>132</v>
      </c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R278" t="str">
        <f t="shared" si="20"/>
        <v>CORRECT</v>
      </c>
    </row>
    <row r="279" spans="2:70" x14ac:dyDescent="0.25">
      <c r="B279" s="1">
        <v>44553</v>
      </c>
      <c r="C279" t="s">
        <v>24</v>
      </c>
      <c r="D279" s="54">
        <f>1+53/60</f>
        <v>1.8833333333333333</v>
      </c>
      <c r="E279" t="s">
        <v>568</v>
      </c>
      <c r="F279" s="3" t="s">
        <v>467</v>
      </c>
      <c r="G279" s="34" t="s">
        <v>1231</v>
      </c>
      <c r="H279" t="s">
        <v>17</v>
      </c>
      <c r="J279" s="3" t="s">
        <v>82</v>
      </c>
      <c r="K279" s="3" t="s">
        <v>82</v>
      </c>
      <c r="L279" s="3" t="s">
        <v>82</v>
      </c>
      <c r="M279" s="3" t="s">
        <v>82</v>
      </c>
      <c r="N279" s="3" t="s">
        <v>82</v>
      </c>
      <c r="O279" s="3" t="s">
        <v>82</v>
      </c>
      <c r="P279" s="3" t="s">
        <v>112</v>
      </c>
      <c r="Q279" s="3" t="s">
        <v>82</v>
      </c>
      <c r="R279" s="3" t="s">
        <v>82</v>
      </c>
      <c r="S279" s="3" t="s">
        <v>82</v>
      </c>
      <c r="T279" s="3" t="s">
        <v>82</v>
      </c>
      <c r="U279" s="3" t="s">
        <v>82</v>
      </c>
      <c r="V279" s="3" t="s">
        <v>82</v>
      </c>
      <c r="W279" s="3" t="s">
        <v>82</v>
      </c>
      <c r="X279" s="3" t="s">
        <v>82</v>
      </c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 t="s">
        <v>78</v>
      </c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R279" t="str">
        <f t="shared" si="20"/>
        <v>CORRECT</v>
      </c>
    </row>
    <row r="280" spans="2:70" x14ac:dyDescent="0.25">
      <c r="B280" s="1">
        <v>44553</v>
      </c>
      <c r="C280">
        <v>700</v>
      </c>
      <c r="D280" s="54">
        <f>2+2/6</f>
        <v>2.3333333333333335</v>
      </c>
      <c r="E280" t="s">
        <v>994</v>
      </c>
      <c r="F280" s="3" t="s">
        <v>467</v>
      </c>
      <c r="G280" s="34" t="s">
        <v>1232</v>
      </c>
      <c r="H280" t="s">
        <v>17</v>
      </c>
      <c r="J280" s="3" t="s">
        <v>82</v>
      </c>
      <c r="K280" s="3" t="s">
        <v>82</v>
      </c>
      <c r="L280" s="3" t="s">
        <v>82</v>
      </c>
      <c r="M280" s="3" t="s">
        <v>82</v>
      </c>
      <c r="N280" s="3" t="s">
        <v>82</v>
      </c>
      <c r="O280" s="3" t="s">
        <v>82</v>
      </c>
      <c r="P280" s="3" t="s">
        <v>112</v>
      </c>
      <c r="Q280" s="3" t="s">
        <v>82</v>
      </c>
      <c r="R280" s="3" t="s">
        <v>82</v>
      </c>
      <c r="S280" s="3" t="s">
        <v>82</v>
      </c>
      <c r="T280" s="3" t="s">
        <v>82</v>
      </c>
      <c r="U280" s="3" t="s">
        <v>82</v>
      </c>
      <c r="V280" s="3" t="s">
        <v>82</v>
      </c>
      <c r="W280" s="3" t="s">
        <v>82</v>
      </c>
      <c r="X280" s="3" t="s">
        <v>82</v>
      </c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 t="s">
        <v>78</v>
      </c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R280" t="str">
        <f t="shared" si="20"/>
        <v>CORRECT</v>
      </c>
    </row>
    <row r="281" spans="2:70" x14ac:dyDescent="0.25">
      <c r="B281" s="1">
        <v>44553</v>
      </c>
      <c r="C281" t="s">
        <v>24</v>
      </c>
      <c r="D281" s="54">
        <f>1+34/60</f>
        <v>1.5666666666666667</v>
      </c>
      <c r="E281" t="s">
        <v>72</v>
      </c>
      <c r="F281" s="3" t="s">
        <v>133</v>
      </c>
      <c r="G281" s="34" t="s">
        <v>1233</v>
      </c>
      <c r="H281" t="s">
        <v>17</v>
      </c>
      <c r="J281" s="3" t="s">
        <v>82</v>
      </c>
      <c r="K281" s="3" t="s">
        <v>82</v>
      </c>
      <c r="L281" s="3" t="s">
        <v>82</v>
      </c>
      <c r="M281" s="3" t="s">
        <v>82</v>
      </c>
      <c r="N281" s="3" t="s">
        <v>82</v>
      </c>
      <c r="O281" s="3" t="s">
        <v>82</v>
      </c>
      <c r="P281" s="3" t="s">
        <v>112</v>
      </c>
      <c r="Q281" s="3" t="s">
        <v>82</v>
      </c>
      <c r="R281" s="3" t="s">
        <v>82</v>
      </c>
      <c r="S281" s="3" t="s">
        <v>82</v>
      </c>
      <c r="T281" s="3" t="s">
        <v>82</v>
      </c>
      <c r="U281" s="3" t="s">
        <v>82</v>
      </c>
      <c r="V281" s="3" t="s">
        <v>82</v>
      </c>
      <c r="W281" s="3" t="s">
        <v>82</v>
      </c>
      <c r="X281" s="3" t="s">
        <v>82</v>
      </c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 t="s">
        <v>132</v>
      </c>
      <c r="BN281" s="22"/>
      <c r="BO281" s="22"/>
      <c r="BR281" t="str">
        <f t="shared" si="20"/>
        <v>CORRECT</v>
      </c>
    </row>
    <row r="282" spans="2:70" ht="90" x14ac:dyDescent="0.25">
      <c r="B282" s="1">
        <v>44564</v>
      </c>
      <c r="C282" t="s">
        <v>24</v>
      </c>
      <c r="D282" s="54">
        <f>2+40/60</f>
        <v>2.6666666666666665</v>
      </c>
      <c r="E282" t="s">
        <v>623</v>
      </c>
      <c r="F282" s="3" t="s">
        <v>133</v>
      </c>
      <c r="G282" s="34" t="s">
        <v>1251</v>
      </c>
      <c r="H282" t="s">
        <v>17</v>
      </c>
      <c r="J282" s="3" t="s">
        <v>82</v>
      </c>
      <c r="K282" s="3" t="s">
        <v>82</v>
      </c>
      <c r="L282" s="3" t="s">
        <v>82</v>
      </c>
      <c r="M282" s="3" t="s">
        <v>82</v>
      </c>
      <c r="N282" s="3" t="s">
        <v>82</v>
      </c>
      <c r="O282" s="3" t="s">
        <v>82</v>
      </c>
      <c r="P282" s="3" t="s">
        <v>82</v>
      </c>
      <c r="Q282" s="3" t="s">
        <v>82</v>
      </c>
      <c r="R282" s="3" t="s">
        <v>82</v>
      </c>
      <c r="S282" s="3" t="s">
        <v>82</v>
      </c>
      <c r="T282" s="3" t="s">
        <v>82</v>
      </c>
      <c r="U282" s="3" t="s">
        <v>82</v>
      </c>
      <c r="V282" s="3" t="s">
        <v>82</v>
      </c>
      <c r="W282" s="3" t="s">
        <v>82</v>
      </c>
      <c r="X282" s="3" t="s">
        <v>82</v>
      </c>
      <c r="Y282" s="75" t="s">
        <v>1252</v>
      </c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R282" t="str">
        <f t="shared" si="20"/>
        <v>EMPTY</v>
      </c>
    </row>
    <row r="283" spans="2:70" ht="120" x14ac:dyDescent="0.25">
      <c r="B283" s="1">
        <v>44564</v>
      </c>
      <c r="C283" t="s">
        <v>24</v>
      </c>
      <c r="D283" s="54">
        <f>1+13/60</f>
        <v>1.2166666666666668</v>
      </c>
      <c r="E283" t="s">
        <v>994</v>
      </c>
      <c r="F283" s="3" t="s">
        <v>133</v>
      </c>
      <c r="G283" s="34" t="s">
        <v>1253</v>
      </c>
      <c r="H283" t="s">
        <v>17</v>
      </c>
      <c r="J283" s="3" t="s">
        <v>82</v>
      </c>
      <c r="K283" s="3" t="s">
        <v>82</v>
      </c>
      <c r="L283" s="3" t="s">
        <v>82</v>
      </c>
      <c r="M283" s="3" t="s">
        <v>82</v>
      </c>
      <c r="N283" s="3" t="s">
        <v>82</v>
      </c>
      <c r="O283" s="3" t="s">
        <v>82</v>
      </c>
      <c r="P283" s="3" t="s">
        <v>82</v>
      </c>
      <c r="Q283" s="3" t="s">
        <v>82</v>
      </c>
      <c r="R283" s="3" t="s">
        <v>82</v>
      </c>
      <c r="S283" s="3" t="s">
        <v>82</v>
      </c>
      <c r="T283" s="3" t="s">
        <v>82</v>
      </c>
      <c r="U283" s="3" t="s">
        <v>82</v>
      </c>
      <c r="V283" s="3" t="s">
        <v>82</v>
      </c>
      <c r="W283" s="3" t="s">
        <v>82</v>
      </c>
      <c r="X283" s="3" t="s">
        <v>82</v>
      </c>
      <c r="Y283" s="75" t="s">
        <v>1259</v>
      </c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 t="s">
        <v>132</v>
      </c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R283" t="str">
        <f t="shared" ref="BR283:BR346" si="21">IF(COUNTA(AB283:BO283)=1,"CORRECT","EMPTY")</f>
        <v>CORRECT</v>
      </c>
    </row>
    <row r="284" spans="2:70" x14ac:dyDescent="0.25">
      <c r="B284" s="1">
        <v>44564</v>
      </c>
      <c r="C284" t="s">
        <v>24</v>
      </c>
      <c r="D284" s="54">
        <f>4+48/60</f>
        <v>4.8</v>
      </c>
      <c r="E284" t="s">
        <v>56</v>
      </c>
      <c r="F284" s="3" t="s">
        <v>467</v>
      </c>
      <c r="G284" s="34" t="s">
        <v>1254</v>
      </c>
      <c r="H284" t="s">
        <v>17</v>
      </c>
      <c r="J284" s="3" t="s">
        <v>82</v>
      </c>
      <c r="K284" s="3" t="s">
        <v>82</v>
      </c>
      <c r="L284" s="3" t="s">
        <v>82</v>
      </c>
      <c r="M284" s="3" t="s">
        <v>82</v>
      </c>
      <c r="N284" s="3" t="s">
        <v>82</v>
      </c>
      <c r="O284" s="3" t="s">
        <v>82</v>
      </c>
      <c r="P284" s="3" t="s">
        <v>82</v>
      </c>
      <c r="Q284" s="3" t="s">
        <v>82</v>
      </c>
      <c r="R284" s="3" t="s">
        <v>82</v>
      </c>
      <c r="S284" s="3" t="s">
        <v>82</v>
      </c>
      <c r="T284" s="3" t="s">
        <v>82</v>
      </c>
      <c r="U284" s="3" t="s">
        <v>82</v>
      </c>
      <c r="V284" s="3" t="s">
        <v>82</v>
      </c>
      <c r="W284" s="3" t="s">
        <v>82</v>
      </c>
      <c r="X284" s="3"/>
      <c r="AB284" s="22"/>
      <c r="AC284" s="22"/>
      <c r="AD284" s="22"/>
      <c r="AE284" s="22"/>
      <c r="AF284" s="22"/>
      <c r="AG284" s="22" t="s">
        <v>78</v>
      </c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R284" t="str">
        <f t="shared" si="21"/>
        <v>CORRECT</v>
      </c>
    </row>
    <row r="285" spans="2:70" x14ac:dyDescent="0.25">
      <c r="B285" s="1">
        <v>44564</v>
      </c>
      <c r="C285" t="s">
        <v>24</v>
      </c>
      <c r="D285" s="54">
        <f>3+11/60</f>
        <v>3.1833333333333331</v>
      </c>
      <c r="E285" t="s">
        <v>3</v>
      </c>
      <c r="F285" s="3" t="s">
        <v>467</v>
      </c>
      <c r="G285" s="34" t="s">
        <v>1255</v>
      </c>
      <c r="H285" t="s">
        <v>17</v>
      </c>
      <c r="J285" s="3" t="s">
        <v>82</v>
      </c>
      <c r="K285" s="3" t="s">
        <v>82</v>
      </c>
      <c r="L285" s="3" t="s">
        <v>82</v>
      </c>
      <c r="M285" s="3" t="s">
        <v>82</v>
      </c>
      <c r="N285" s="3" t="s">
        <v>82</v>
      </c>
      <c r="O285" s="3" t="s">
        <v>82</v>
      </c>
      <c r="P285" s="3" t="s">
        <v>82</v>
      </c>
      <c r="Q285" s="3" t="s">
        <v>82</v>
      </c>
      <c r="R285" s="3" t="s">
        <v>82</v>
      </c>
      <c r="S285" s="3" t="s">
        <v>82</v>
      </c>
      <c r="T285" s="3" t="s">
        <v>82</v>
      </c>
      <c r="U285" s="3" t="s">
        <v>82</v>
      </c>
      <c r="V285" s="3" t="s">
        <v>82</v>
      </c>
      <c r="W285" s="3" t="s">
        <v>82</v>
      </c>
      <c r="X285" s="3"/>
      <c r="AB285" s="22" t="s">
        <v>78</v>
      </c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R285" t="str">
        <f t="shared" si="21"/>
        <v>CORRECT</v>
      </c>
    </row>
    <row r="286" spans="2:70" ht="75" x14ac:dyDescent="0.25">
      <c r="B286" s="1">
        <v>44564</v>
      </c>
      <c r="C286" t="s">
        <v>24</v>
      </c>
      <c r="D286" s="54">
        <v>2</v>
      </c>
      <c r="E286" t="s">
        <v>1128</v>
      </c>
      <c r="F286" s="3" t="s">
        <v>133</v>
      </c>
      <c r="G286" s="34" t="s">
        <v>1256</v>
      </c>
      <c r="H286" t="s">
        <v>17</v>
      </c>
      <c r="J286" s="3" t="s">
        <v>82</v>
      </c>
      <c r="K286" s="3" t="s">
        <v>82</v>
      </c>
      <c r="L286" s="3" t="s">
        <v>82</v>
      </c>
      <c r="M286" s="3" t="s">
        <v>82</v>
      </c>
      <c r="N286" s="3" t="s">
        <v>82</v>
      </c>
      <c r="O286" s="3" t="s">
        <v>82</v>
      </c>
      <c r="P286" s="3" t="s">
        <v>82</v>
      </c>
      <c r="Q286" s="3" t="s">
        <v>82</v>
      </c>
      <c r="R286" s="3" t="s">
        <v>82</v>
      </c>
      <c r="S286" s="3" t="s">
        <v>82</v>
      </c>
      <c r="T286" s="3" t="s">
        <v>82</v>
      </c>
      <c r="U286" s="3" t="s">
        <v>82</v>
      </c>
      <c r="V286" s="3" t="s">
        <v>82</v>
      </c>
      <c r="W286" s="3" t="s">
        <v>82</v>
      </c>
      <c r="X286" s="3" t="s">
        <v>846</v>
      </c>
      <c r="Y286" s="75" t="s">
        <v>1260</v>
      </c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 t="s">
        <v>132</v>
      </c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R286" t="str">
        <f t="shared" si="21"/>
        <v>CORRECT</v>
      </c>
    </row>
    <row r="287" spans="2:70" x14ac:dyDescent="0.25">
      <c r="B287" s="1">
        <v>44564</v>
      </c>
      <c r="C287" t="s">
        <v>24</v>
      </c>
      <c r="D287" s="54">
        <f>1+9/60</f>
        <v>1.1499999999999999</v>
      </c>
      <c r="E287" t="s">
        <v>91</v>
      </c>
      <c r="F287" s="3" t="s">
        <v>467</v>
      </c>
      <c r="G287" s="34" t="s">
        <v>1257</v>
      </c>
      <c r="H287" t="s">
        <v>17</v>
      </c>
      <c r="J287" s="3" t="s">
        <v>82</v>
      </c>
      <c r="K287" s="3" t="s">
        <v>82</v>
      </c>
      <c r="L287" s="3" t="s">
        <v>82</v>
      </c>
      <c r="M287" s="3" t="s">
        <v>82</v>
      </c>
      <c r="N287" s="3" t="s">
        <v>82</v>
      </c>
      <c r="O287" s="3" t="s">
        <v>82</v>
      </c>
      <c r="P287" s="3" t="s">
        <v>82</v>
      </c>
      <c r="Q287" s="3" t="s">
        <v>82</v>
      </c>
      <c r="R287" s="3" t="s">
        <v>82</v>
      </c>
      <c r="S287" s="3" t="s">
        <v>82</v>
      </c>
      <c r="T287" s="3" t="s">
        <v>82</v>
      </c>
      <c r="U287" s="3" t="s">
        <v>82</v>
      </c>
      <c r="V287" s="3" t="s">
        <v>82</v>
      </c>
      <c r="W287" s="3" t="s">
        <v>82</v>
      </c>
      <c r="X287" s="3" t="s">
        <v>113</v>
      </c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 t="s">
        <v>78</v>
      </c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R287" t="str">
        <f t="shared" si="21"/>
        <v>CORRECT</v>
      </c>
    </row>
    <row r="288" spans="2:70" x14ac:dyDescent="0.25">
      <c r="B288" s="1">
        <v>44564</v>
      </c>
      <c r="C288" t="s">
        <v>24</v>
      </c>
      <c r="D288" s="54">
        <f>1+36/60</f>
        <v>1.6</v>
      </c>
      <c r="E288" t="s">
        <v>536</v>
      </c>
      <c r="F288" s="3" t="s">
        <v>467</v>
      </c>
      <c r="G288" s="34" t="s">
        <v>1258</v>
      </c>
      <c r="H288" t="s">
        <v>17</v>
      </c>
      <c r="J288" s="3" t="s">
        <v>82</v>
      </c>
      <c r="K288" s="3" t="s">
        <v>82</v>
      </c>
      <c r="L288" s="3" t="s">
        <v>82</v>
      </c>
      <c r="M288" s="3" t="s">
        <v>82</v>
      </c>
      <c r="N288" s="3" t="s">
        <v>82</v>
      </c>
      <c r="O288" s="3" t="s">
        <v>82</v>
      </c>
      <c r="P288" s="3" t="s">
        <v>82</v>
      </c>
      <c r="Q288" s="3" t="s">
        <v>82</v>
      </c>
      <c r="R288" s="3" t="s">
        <v>82</v>
      </c>
      <c r="S288" s="3" t="s">
        <v>82</v>
      </c>
      <c r="T288" s="3" t="s">
        <v>82</v>
      </c>
      <c r="U288" s="3" t="s">
        <v>82</v>
      </c>
      <c r="V288" s="3" t="s">
        <v>82</v>
      </c>
      <c r="W288" s="3" t="s">
        <v>82</v>
      </c>
      <c r="X288" s="3" t="s">
        <v>113</v>
      </c>
      <c r="AB288" s="22"/>
      <c r="AC288" s="22"/>
      <c r="AD288" s="22"/>
      <c r="AE288" s="22"/>
      <c r="AF288" s="22"/>
      <c r="AG288" s="22"/>
      <c r="AH288" s="22"/>
      <c r="AI288" s="22" t="s">
        <v>78</v>
      </c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R288" t="str">
        <f t="shared" si="21"/>
        <v>CORRECT</v>
      </c>
    </row>
    <row r="289" spans="2:70" x14ac:dyDescent="0.25">
      <c r="B289" s="1">
        <v>44564</v>
      </c>
      <c r="C289" t="s">
        <v>24</v>
      </c>
      <c r="D289" s="54">
        <f>1+19/60</f>
        <v>1.3166666666666667</v>
      </c>
      <c r="E289" t="s">
        <v>784</v>
      </c>
      <c r="F289" s="3" t="s">
        <v>467</v>
      </c>
      <c r="G289" s="34" t="s">
        <v>1261</v>
      </c>
      <c r="H289" t="s">
        <v>17</v>
      </c>
      <c r="J289" s="3" t="s">
        <v>82</v>
      </c>
      <c r="K289" s="3" t="s">
        <v>82</v>
      </c>
      <c r="L289" s="3" t="s">
        <v>82</v>
      </c>
      <c r="M289" s="3" t="s">
        <v>82</v>
      </c>
      <c r="N289" s="3" t="s">
        <v>82</v>
      </c>
      <c r="O289" s="3" t="s">
        <v>82</v>
      </c>
      <c r="P289" s="3" t="s">
        <v>82</v>
      </c>
      <c r="Q289" s="3" t="s">
        <v>82</v>
      </c>
      <c r="R289" s="3" t="s">
        <v>82</v>
      </c>
      <c r="S289" s="3" t="s">
        <v>82</v>
      </c>
      <c r="T289" s="3" t="s">
        <v>82</v>
      </c>
      <c r="U289" s="3" t="s">
        <v>82</v>
      </c>
      <c r="V289" s="3" t="s">
        <v>82</v>
      </c>
      <c r="W289" s="3" t="s">
        <v>82</v>
      </c>
      <c r="X289" s="3" t="s">
        <v>113</v>
      </c>
      <c r="AB289" s="22"/>
      <c r="AC289" s="22"/>
      <c r="AD289" s="22"/>
      <c r="AE289" s="22"/>
      <c r="AF289" s="22"/>
      <c r="AG289" s="22"/>
      <c r="AH289" s="22"/>
      <c r="AI289" s="22"/>
      <c r="AJ289" s="22" t="s">
        <v>78</v>
      </c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R289" t="str">
        <f t="shared" si="21"/>
        <v>CORRECT</v>
      </c>
    </row>
    <row r="290" spans="2:70" ht="30" x14ac:dyDescent="0.25">
      <c r="B290" s="1">
        <v>44564</v>
      </c>
      <c r="C290" t="s">
        <v>24</v>
      </c>
      <c r="D290" s="54">
        <f>1+1/60</f>
        <v>1.0166666666666666</v>
      </c>
      <c r="E290" t="s">
        <v>3</v>
      </c>
      <c r="F290" s="3" t="s">
        <v>133</v>
      </c>
      <c r="G290" s="34" t="s">
        <v>1262</v>
      </c>
      <c r="H290" t="s">
        <v>17</v>
      </c>
      <c r="J290" s="3" t="s">
        <v>82</v>
      </c>
      <c r="K290" s="3" t="s">
        <v>82</v>
      </c>
      <c r="L290" s="3" t="s">
        <v>82</v>
      </c>
      <c r="M290" s="3" t="s">
        <v>82</v>
      </c>
      <c r="N290" s="3" t="s">
        <v>82</v>
      </c>
      <c r="O290" s="3" t="s">
        <v>82</v>
      </c>
      <c r="P290" s="3" t="s">
        <v>82</v>
      </c>
      <c r="Q290" s="3" t="s">
        <v>82</v>
      </c>
      <c r="R290" s="3" t="s">
        <v>82</v>
      </c>
      <c r="S290" s="3" t="s">
        <v>82</v>
      </c>
      <c r="T290" s="3" t="s">
        <v>82</v>
      </c>
      <c r="U290" s="3" t="s">
        <v>82</v>
      </c>
      <c r="V290" s="3" t="s">
        <v>82</v>
      </c>
      <c r="W290" s="3" t="s">
        <v>82</v>
      </c>
      <c r="X290" s="3" t="s">
        <v>846</v>
      </c>
      <c r="Y290" s="75" t="s">
        <v>1264</v>
      </c>
      <c r="AB290" s="22" t="s">
        <v>132</v>
      </c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R290" s="3" t="str">
        <f t="shared" si="21"/>
        <v>CORRECT</v>
      </c>
    </row>
    <row r="291" spans="2:70" ht="30" x14ac:dyDescent="0.25">
      <c r="B291" s="1">
        <v>44564</v>
      </c>
      <c r="C291" t="s">
        <v>24</v>
      </c>
      <c r="D291" s="54">
        <f>1+37/60</f>
        <v>1.6166666666666667</v>
      </c>
      <c r="E291" t="s">
        <v>3</v>
      </c>
      <c r="F291" s="3" t="s">
        <v>133</v>
      </c>
      <c r="G291" s="34" t="s">
        <v>1263</v>
      </c>
      <c r="H291" t="s">
        <v>17</v>
      </c>
      <c r="J291" s="3" t="s">
        <v>82</v>
      </c>
      <c r="K291" s="3" t="s">
        <v>82</v>
      </c>
      <c r="L291" s="3" t="s">
        <v>82</v>
      </c>
      <c r="M291" s="3" t="s">
        <v>82</v>
      </c>
      <c r="N291" s="3" t="s">
        <v>82</v>
      </c>
      <c r="O291" s="3" t="s">
        <v>82</v>
      </c>
      <c r="P291" s="3" t="s">
        <v>82</v>
      </c>
      <c r="Q291" s="3" t="s">
        <v>82</v>
      </c>
      <c r="R291" s="3" t="s">
        <v>82</v>
      </c>
      <c r="S291" s="3" t="s">
        <v>82</v>
      </c>
      <c r="T291" s="3" t="s">
        <v>82</v>
      </c>
      <c r="U291" s="3" t="s">
        <v>82</v>
      </c>
      <c r="V291" s="3" t="s">
        <v>82</v>
      </c>
      <c r="W291" s="3" t="s">
        <v>82</v>
      </c>
      <c r="X291" s="3" t="s">
        <v>846</v>
      </c>
      <c r="Y291" s="75" t="s">
        <v>1264</v>
      </c>
      <c r="AB291" s="22" t="s">
        <v>132</v>
      </c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R291" s="3" t="str">
        <f t="shared" si="21"/>
        <v>CORRECT</v>
      </c>
    </row>
    <row r="292" spans="2:70" x14ac:dyDescent="0.25">
      <c r="B292" s="1">
        <v>44564</v>
      </c>
      <c r="C292" t="s">
        <v>24</v>
      </c>
      <c r="D292" s="54">
        <f>1+34/60</f>
        <v>1.5666666666666667</v>
      </c>
      <c r="E292" t="s">
        <v>777</v>
      </c>
      <c r="F292" s="3" t="s">
        <v>467</v>
      </c>
      <c r="G292" s="34" t="s">
        <v>1265</v>
      </c>
      <c r="H292" t="s">
        <v>17</v>
      </c>
      <c r="J292" s="3" t="s">
        <v>82</v>
      </c>
      <c r="K292" s="3" t="s">
        <v>82</v>
      </c>
      <c r="L292" s="3" t="s">
        <v>82</v>
      </c>
      <c r="M292" s="3" t="s">
        <v>82</v>
      </c>
      <c r="N292" s="3" t="s">
        <v>82</v>
      </c>
      <c r="O292" s="3" t="s">
        <v>82</v>
      </c>
      <c r="P292" s="3" t="s">
        <v>82</v>
      </c>
      <c r="Q292" s="3" t="s">
        <v>82</v>
      </c>
      <c r="R292" s="3" t="s">
        <v>82</v>
      </c>
      <c r="S292" s="3" t="s">
        <v>82</v>
      </c>
      <c r="T292" s="3" t="s">
        <v>82</v>
      </c>
      <c r="U292" s="3" t="s">
        <v>82</v>
      </c>
      <c r="V292" s="3" t="s">
        <v>82</v>
      </c>
      <c r="W292" s="3" t="s">
        <v>82</v>
      </c>
      <c r="X292" s="3" t="s">
        <v>82</v>
      </c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 t="s">
        <v>78</v>
      </c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R292" s="3" t="str">
        <f t="shared" si="21"/>
        <v>CORRECT</v>
      </c>
    </row>
    <row r="293" spans="2:70" x14ac:dyDescent="0.25">
      <c r="B293" s="1">
        <v>44564</v>
      </c>
      <c r="C293" t="s">
        <v>24</v>
      </c>
      <c r="D293" s="54">
        <f>2+47/60</f>
        <v>2.7833333333333332</v>
      </c>
      <c r="E293" t="s">
        <v>514</v>
      </c>
      <c r="F293" s="3" t="s">
        <v>467</v>
      </c>
      <c r="G293" s="34" t="s">
        <v>1266</v>
      </c>
      <c r="H293" t="s">
        <v>17</v>
      </c>
      <c r="J293" s="3" t="s">
        <v>82</v>
      </c>
      <c r="K293" s="3" t="s">
        <v>82</v>
      </c>
      <c r="L293" s="3" t="s">
        <v>82</v>
      </c>
      <c r="M293" s="3" t="s">
        <v>82</v>
      </c>
      <c r="N293" s="3" t="s">
        <v>82</v>
      </c>
      <c r="O293" s="3" t="s">
        <v>82</v>
      </c>
      <c r="P293" s="3" t="s">
        <v>82</v>
      </c>
      <c r="Q293" s="3" t="s">
        <v>82</v>
      </c>
      <c r="R293" s="3" t="s">
        <v>82</v>
      </c>
      <c r="S293" s="3" t="s">
        <v>82</v>
      </c>
      <c r="T293" s="3" t="s">
        <v>82</v>
      </c>
      <c r="U293" s="3" t="s">
        <v>82</v>
      </c>
      <c r="V293" s="3" t="s">
        <v>82</v>
      </c>
      <c r="W293" s="3" t="s">
        <v>82</v>
      </c>
      <c r="X293" s="3" t="s">
        <v>82</v>
      </c>
      <c r="AB293" s="22"/>
      <c r="AC293" s="22" t="s">
        <v>78</v>
      </c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R293" s="3" t="str">
        <f t="shared" si="21"/>
        <v>CORRECT</v>
      </c>
    </row>
    <row r="294" spans="2:70" x14ac:dyDescent="0.25">
      <c r="B294" s="1">
        <v>44564</v>
      </c>
      <c r="C294" t="s">
        <v>24</v>
      </c>
      <c r="D294" s="54">
        <f>2+1/60</f>
        <v>2.0166666666666666</v>
      </c>
      <c r="E294" t="s">
        <v>652</v>
      </c>
      <c r="F294" s="3" t="s">
        <v>467</v>
      </c>
      <c r="G294" s="34" t="s">
        <v>1267</v>
      </c>
      <c r="H294" t="s">
        <v>17</v>
      </c>
      <c r="J294" s="3" t="s">
        <v>82</v>
      </c>
      <c r="K294" s="3" t="s">
        <v>82</v>
      </c>
      <c r="L294" s="3" t="s">
        <v>82</v>
      </c>
      <c r="M294" s="3" t="s">
        <v>82</v>
      </c>
      <c r="N294" s="3" t="s">
        <v>82</v>
      </c>
      <c r="O294" s="3" t="s">
        <v>82</v>
      </c>
      <c r="P294" s="3" t="s">
        <v>82</v>
      </c>
      <c r="Q294" s="3" t="s">
        <v>82</v>
      </c>
      <c r="R294" s="3" t="s">
        <v>82</v>
      </c>
      <c r="S294" s="3" t="s">
        <v>82</v>
      </c>
      <c r="T294" s="3" t="s">
        <v>82</v>
      </c>
      <c r="U294" s="3" t="s">
        <v>82</v>
      </c>
      <c r="V294" s="3" t="s">
        <v>82</v>
      </c>
      <c r="W294" s="3" t="s">
        <v>82</v>
      </c>
      <c r="X294" s="3" t="s">
        <v>82</v>
      </c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 t="s">
        <v>78</v>
      </c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R294" s="3" t="str">
        <f t="shared" si="21"/>
        <v>CORRECT</v>
      </c>
    </row>
    <row r="295" spans="2:70" x14ac:dyDescent="0.25">
      <c r="B295" s="1">
        <v>44564</v>
      </c>
      <c r="C295" t="s">
        <v>24</v>
      </c>
      <c r="D295" s="54">
        <f>1+44/60</f>
        <v>1.7333333333333334</v>
      </c>
      <c r="E295" t="s">
        <v>536</v>
      </c>
      <c r="F295" s="3" t="s">
        <v>467</v>
      </c>
      <c r="G295" s="34" t="s">
        <v>1268</v>
      </c>
      <c r="H295" t="s">
        <v>17</v>
      </c>
      <c r="J295" s="3" t="s">
        <v>82</v>
      </c>
      <c r="K295" s="3" t="s">
        <v>82</v>
      </c>
      <c r="L295" s="3" t="s">
        <v>82</v>
      </c>
      <c r="M295" s="3" t="s">
        <v>82</v>
      </c>
      <c r="N295" s="3" t="s">
        <v>82</v>
      </c>
      <c r="O295" s="3" t="s">
        <v>82</v>
      </c>
      <c r="P295" s="3" t="s">
        <v>82</v>
      </c>
      <c r="Q295" s="3" t="s">
        <v>82</v>
      </c>
      <c r="R295" s="3" t="s">
        <v>82</v>
      </c>
      <c r="S295" s="3" t="s">
        <v>82</v>
      </c>
      <c r="T295" s="3" t="s">
        <v>82</v>
      </c>
      <c r="U295" s="3" t="s">
        <v>82</v>
      </c>
      <c r="V295" s="3" t="s">
        <v>82</v>
      </c>
      <c r="W295" s="3" t="s">
        <v>82</v>
      </c>
      <c r="X295" s="3" t="s">
        <v>82</v>
      </c>
      <c r="AB295" s="22"/>
      <c r="AC295" s="22"/>
      <c r="AD295" s="22"/>
      <c r="AE295" s="22"/>
      <c r="AF295" s="22"/>
      <c r="AG295" s="22"/>
      <c r="AH295" s="22"/>
      <c r="AI295" s="22" t="s">
        <v>78</v>
      </c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R295" s="3" t="str">
        <f t="shared" si="21"/>
        <v>CORRECT</v>
      </c>
    </row>
    <row r="296" spans="2:70" x14ac:dyDescent="0.25">
      <c r="B296" s="1">
        <v>44564</v>
      </c>
      <c r="C296" t="s">
        <v>24</v>
      </c>
      <c r="D296" s="54">
        <f>2+17/60</f>
        <v>2.2833333333333332</v>
      </c>
      <c r="E296" t="s">
        <v>56</v>
      </c>
      <c r="F296" s="3" t="s">
        <v>467</v>
      </c>
      <c r="G296" s="34" t="s">
        <v>1269</v>
      </c>
      <c r="H296" t="s">
        <v>17</v>
      </c>
      <c r="J296" s="3" t="s">
        <v>82</v>
      </c>
      <c r="K296" s="3" t="s">
        <v>82</v>
      </c>
      <c r="L296" s="3" t="s">
        <v>82</v>
      </c>
      <c r="M296" s="3" t="s">
        <v>82</v>
      </c>
      <c r="N296" s="3" t="s">
        <v>82</v>
      </c>
      <c r="O296" s="3" t="s">
        <v>82</v>
      </c>
      <c r="P296" s="3" t="s">
        <v>82</v>
      </c>
      <c r="Q296" s="3" t="s">
        <v>82</v>
      </c>
      <c r="R296" s="3" t="s">
        <v>82</v>
      </c>
      <c r="S296" s="3" t="s">
        <v>82</v>
      </c>
      <c r="T296" s="3" t="s">
        <v>82</v>
      </c>
      <c r="U296" s="3" t="s">
        <v>82</v>
      </c>
      <c r="V296" s="3" t="s">
        <v>82</v>
      </c>
      <c r="W296" s="3" t="s">
        <v>82</v>
      </c>
      <c r="X296" s="3" t="s">
        <v>82</v>
      </c>
      <c r="AB296" s="22"/>
      <c r="AC296" s="22"/>
      <c r="AD296" s="22"/>
      <c r="AE296" s="22"/>
      <c r="AF296" s="22"/>
      <c r="AG296" s="22" t="s">
        <v>78</v>
      </c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R296" s="3" t="str">
        <f t="shared" si="21"/>
        <v>CORRECT</v>
      </c>
    </row>
    <row r="297" spans="2:70" x14ac:dyDescent="0.25">
      <c r="B297" s="1">
        <v>44564</v>
      </c>
      <c r="C297" t="s">
        <v>24</v>
      </c>
      <c r="D297" s="54">
        <f>1+48/60</f>
        <v>1.8</v>
      </c>
      <c r="E297" t="s">
        <v>91</v>
      </c>
      <c r="F297" s="3" t="s">
        <v>467</v>
      </c>
      <c r="G297" s="34" t="s">
        <v>1270</v>
      </c>
      <c r="H297" t="s">
        <v>17</v>
      </c>
      <c r="J297" s="3" t="s">
        <v>82</v>
      </c>
      <c r="K297" s="3" t="s">
        <v>82</v>
      </c>
      <c r="L297" s="3" t="s">
        <v>82</v>
      </c>
      <c r="M297" s="3" t="s">
        <v>82</v>
      </c>
      <c r="N297" s="3" t="s">
        <v>82</v>
      </c>
      <c r="O297" s="3" t="s">
        <v>82</v>
      </c>
      <c r="P297" s="3" t="s">
        <v>82</v>
      </c>
      <c r="Q297" s="3" t="s">
        <v>82</v>
      </c>
      <c r="R297" s="3" t="s">
        <v>82</v>
      </c>
      <c r="S297" s="3" t="s">
        <v>82</v>
      </c>
      <c r="T297" s="3" t="s">
        <v>82</v>
      </c>
      <c r="U297" s="3" t="s">
        <v>82</v>
      </c>
      <c r="V297" s="3" t="s">
        <v>82</v>
      </c>
      <c r="W297" s="3" t="s">
        <v>82</v>
      </c>
      <c r="X297" s="3" t="s">
        <v>82</v>
      </c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 t="s">
        <v>78</v>
      </c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R297" s="3" t="str">
        <f t="shared" si="21"/>
        <v>CORRECT</v>
      </c>
    </row>
    <row r="298" spans="2:70" ht="120" x14ac:dyDescent="0.25">
      <c r="B298" s="1">
        <v>44564</v>
      </c>
      <c r="C298" t="s">
        <v>24</v>
      </c>
      <c r="D298" s="54">
        <f>1+25/60</f>
        <v>1.4166666666666667</v>
      </c>
      <c r="E298" t="s">
        <v>988</v>
      </c>
      <c r="F298" s="3" t="s">
        <v>133</v>
      </c>
      <c r="G298" s="34" t="s">
        <v>1271</v>
      </c>
      <c r="H298" t="s">
        <v>17</v>
      </c>
      <c r="J298" s="3" t="s">
        <v>82</v>
      </c>
      <c r="K298" s="3" t="s">
        <v>82</v>
      </c>
      <c r="L298" s="3" t="s">
        <v>82</v>
      </c>
      <c r="M298" s="3" t="s">
        <v>82</v>
      </c>
      <c r="N298" s="3" t="s">
        <v>82</v>
      </c>
      <c r="O298" s="3" t="s">
        <v>82</v>
      </c>
      <c r="P298" s="3" t="s">
        <v>82</v>
      </c>
      <c r="Q298" s="3" t="s">
        <v>82</v>
      </c>
      <c r="R298" s="3" t="s">
        <v>82</v>
      </c>
      <c r="S298" s="3" t="s">
        <v>82</v>
      </c>
      <c r="T298" s="3" t="s">
        <v>82</v>
      </c>
      <c r="U298" s="3" t="s">
        <v>82</v>
      </c>
      <c r="V298" s="3" t="s">
        <v>82</v>
      </c>
      <c r="W298" s="3" t="s">
        <v>82</v>
      </c>
      <c r="X298" s="3" t="s">
        <v>82</v>
      </c>
      <c r="Y298" s="75" t="s">
        <v>1272</v>
      </c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 t="s">
        <v>132</v>
      </c>
      <c r="BH298" s="22"/>
      <c r="BI298" s="22"/>
      <c r="BJ298" s="22"/>
      <c r="BK298" s="22"/>
      <c r="BL298" s="22"/>
      <c r="BM298" s="22"/>
      <c r="BN298" s="22"/>
      <c r="BO298" s="22"/>
      <c r="BR298" s="3" t="str">
        <f t="shared" si="21"/>
        <v>CORRECT</v>
      </c>
    </row>
    <row r="299" spans="2:70" x14ac:dyDescent="0.25">
      <c r="B299" s="1">
        <v>44564</v>
      </c>
      <c r="C299" t="s">
        <v>24</v>
      </c>
      <c r="D299" s="54">
        <f>3+30/60</f>
        <v>3.5</v>
      </c>
      <c r="E299" t="s">
        <v>73</v>
      </c>
      <c r="F299" s="3" t="s">
        <v>133</v>
      </c>
      <c r="G299" s="34" t="s">
        <v>1273</v>
      </c>
      <c r="H299" t="s">
        <v>17</v>
      </c>
      <c r="J299" s="3" t="s">
        <v>82</v>
      </c>
      <c r="K299" s="3" t="s">
        <v>82</v>
      </c>
      <c r="L299" s="3" t="s">
        <v>82</v>
      </c>
      <c r="M299" s="3" t="s">
        <v>82</v>
      </c>
      <c r="N299" s="3" t="s">
        <v>82</v>
      </c>
      <c r="O299" s="3" t="s">
        <v>82</v>
      </c>
      <c r="P299" s="3" t="s">
        <v>82</v>
      </c>
      <c r="Q299" s="3" t="s">
        <v>82</v>
      </c>
      <c r="R299" s="3" t="s">
        <v>82</v>
      </c>
      <c r="S299" s="3" t="s">
        <v>82</v>
      </c>
      <c r="T299" s="3" t="s">
        <v>82</v>
      </c>
      <c r="U299" s="3" t="s">
        <v>82</v>
      </c>
      <c r="V299" s="3" t="s">
        <v>82</v>
      </c>
      <c r="W299" s="3" t="s">
        <v>82</v>
      </c>
      <c r="X299" s="3" t="s">
        <v>82</v>
      </c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 t="s">
        <v>132</v>
      </c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R299" s="3" t="str">
        <f t="shared" si="21"/>
        <v>CORRECT</v>
      </c>
    </row>
    <row r="300" spans="2:70" x14ac:dyDescent="0.25">
      <c r="B300" s="1">
        <v>44564</v>
      </c>
      <c r="C300" t="s">
        <v>24</v>
      </c>
      <c r="D300" s="54">
        <f>3+12/60</f>
        <v>3.2</v>
      </c>
      <c r="E300" t="s">
        <v>994</v>
      </c>
      <c r="F300" s="3" t="s">
        <v>133</v>
      </c>
      <c r="G300" s="34" t="s">
        <v>1274</v>
      </c>
      <c r="H300" t="s">
        <v>17</v>
      </c>
      <c r="J300" s="3" t="s">
        <v>82</v>
      </c>
      <c r="K300" s="3" t="s">
        <v>82</v>
      </c>
      <c r="L300" s="3" t="s">
        <v>82</v>
      </c>
      <c r="M300" s="3" t="s">
        <v>82</v>
      </c>
      <c r="N300" s="3" t="s">
        <v>82</v>
      </c>
      <c r="O300" s="3" t="s">
        <v>82</v>
      </c>
      <c r="P300" s="3" t="s">
        <v>82</v>
      </c>
      <c r="Q300" s="3" t="s">
        <v>82</v>
      </c>
      <c r="R300" s="3" t="s">
        <v>82</v>
      </c>
      <c r="S300" s="3" t="s">
        <v>82</v>
      </c>
      <c r="T300" s="3" t="s">
        <v>82</v>
      </c>
      <c r="U300" s="3" t="s">
        <v>82</v>
      </c>
      <c r="V300" s="3" t="s">
        <v>82</v>
      </c>
      <c r="W300" s="3" t="s">
        <v>82</v>
      </c>
      <c r="X300" s="3" t="s">
        <v>82</v>
      </c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 t="s">
        <v>132</v>
      </c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R300" s="3" t="str">
        <f t="shared" si="21"/>
        <v>CORRECT</v>
      </c>
    </row>
    <row r="301" spans="2:70" x14ac:dyDescent="0.25">
      <c r="B301" s="1">
        <v>44564</v>
      </c>
      <c r="C301" t="s">
        <v>24</v>
      </c>
      <c r="D301" s="54">
        <f>1+27/60</f>
        <v>1.45</v>
      </c>
      <c r="E301" t="s">
        <v>994</v>
      </c>
      <c r="F301" s="3" t="s">
        <v>133</v>
      </c>
      <c r="G301" s="34" t="s">
        <v>1274</v>
      </c>
      <c r="H301" t="s">
        <v>17</v>
      </c>
      <c r="J301" s="3" t="s">
        <v>82</v>
      </c>
      <c r="K301" s="3" t="s">
        <v>82</v>
      </c>
      <c r="L301" s="3" t="s">
        <v>82</v>
      </c>
      <c r="M301" s="3" t="s">
        <v>82</v>
      </c>
      <c r="N301" s="3" t="s">
        <v>82</v>
      </c>
      <c r="O301" s="3" t="s">
        <v>82</v>
      </c>
      <c r="P301" s="3" t="s">
        <v>82</v>
      </c>
      <c r="Q301" s="3" t="s">
        <v>82</v>
      </c>
      <c r="R301" s="3" t="s">
        <v>82</v>
      </c>
      <c r="S301" s="3" t="s">
        <v>82</v>
      </c>
      <c r="T301" s="3" t="s">
        <v>82</v>
      </c>
      <c r="U301" s="3" t="s">
        <v>82</v>
      </c>
      <c r="V301" s="3" t="s">
        <v>82</v>
      </c>
      <c r="W301" s="3" t="s">
        <v>82</v>
      </c>
      <c r="X301" s="3" t="s">
        <v>82</v>
      </c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 t="s">
        <v>132</v>
      </c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R301" s="3" t="str">
        <f t="shared" si="21"/>
        <v>CORRECT</v>
      </c>
    </row>
    <row r="302" spans="2:70" x14ac:dyDescent="0.25">
      <c r="B302" s="1">
        <v>44565</v>
      </c>
      <c r="C302">
        <v>700</v>
      </c>
      <c r="D302" s="54">
        <v>1.4666666666666668</v>
      </c>
      <c r="E302" t="s">
        <v>652</v>
      </c>
      <c r="F302" s="3" t="s">
        <v>133</v>
      </c>
      <c r="G302" s="152" t="s">
        <v>1275</v>
      </c>
      <c r="H302" t="s">
        <v>17</v>
      </c>
      <c r="J302" s="3" t="s">
        <v>82</v>
      </c>
      <c r="K302" s="3" t="s">
        <v>82</v>
      </c>
      <c r="L302" s="3" t="s">
        <v>82</v>
      </c>
      <c r="M302" s="3" t="s">
        <v>82</v>
      </c>
      <c r="N302" s="3" t="s">
        <v>82</v>
      </c>
      <c r="O302" s="3" t="s">
        <v>82</v>
      </c>
      <c r="P302" s="3" t="s">
        <v>82</v>
      </c>
      <c r="Q302" s="3" t="s">
        <v>82</v>
      </c>
      <c r="R302" s="3" t="s">
        <v>82</v>
      </c>
      <c r="S302" s="3" t="s">
        <v>82</v>
      </c>
      <c r="T302" s="3" t="s">
        <v>82</v>
      </c>
      <c r="U302" s="3" t="s">
        <v>82</v>
      </c>
      <c r="V302" s="3" t="s">
        <v>82</v>
      </c>
      <c r="W302" s="3" t="s">
        <v>82</v>
      </c>
      <c r="X302" s="3" t="s">
        <v>82</v>
      </c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 t="s">
        <v>132</v>
      </c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R302" s="3" t="str">
        <f t="shared" si="21"/>
        <v>CORRECT</v>
      </c>
    </row>
    <row r="303" spans="2:70" x14ac:dyDescent="0.25">
      <c r="B303" s="1">
        <v>44565</v>
      </c>
      <c r="C303" t="s">
        <v>24</v>
      </c>
      <c r="D303" s="54">
        <v>1.8</v>
      </c>
      <c r="E303" t="s">
        <v>514</v>
      </c>
      <c r="F303" s="3" t="s">
        <v>467</v>
      </c>
      <c r="G303" s="152" t="s">
        <v>1276</v>
      </c>
      <c r="H303" t="s">
        <v>17</v>
      </c>
      <c r="J303" s="3" t="s">
        <v>82</v>
      </c>
      <c r="K303" s="3" t="s">
        <v>82</v>
      </c>
      <c r="L303" s="3" t="s">
        <v>82</v>
      </c>
      <c r="M303" s="3" t="s">
        <v>82</v>
      </c>
      <c r="N303" s="3" t="s">
        <v>82</v>
      </c>
      <c r="O303" s="3" t="s">
        <v>82</v>
      </c>
      <c r="P303" s="3" t="s">
        <v>82</v>
      </c>
      <c r="Q303" s="3" t="s">
        <v>82</v>
      </c>
      <c r="R303" s="3" t="s">
        <v>82</v>
      </c>
      <c r="S303" s="3" t="s">
        <v>82</v>
      </c>
      <c r="T303" s="3" t="s">
        <v>82</v>
      </c>
      <c r="U303" s="3" t="s">
        <v>82</v>
      </c>
      <c r="V303" s="3" t="s">
        <v>82</v>
      </c>
      <c r="W303" s="3" t="s">
        <v>82</v>
      </c>
      <c r="X303" s="3" t="s">
        <v>82</v>
      </c>
      <c r="AB303" s="22"/>
      <c r="AC303" s="22" t="s">
        <v>78</v>
      </c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R303" s="3" t="str">
        <f t="shared" si="21"/>
        <v>CORRECT</v>
      </c>
    </row>
    <row r="304" spans="2:70" x14ac:dyDescent="0.25">
      <c r="B304" s="1">
        <v>44565</v>
      </c>
      <c r="C304">
        <v>700</v>
      </c>
      <c r="D304" s="54">
        <v>3.2</v>
      </c>
      <c r="E304" t="s">
        <v>54</v>
      </c>
      <c r="F304" s="3" t="s">
        <v>467</v>
      </c>
      <c r="G304" s="152" t="s">
        <v>1277</v>
      </c>
      <c r="H304" t="s">
        <v>17</v>
      </c>
      <c r="J304" s="3" t="s">
        <v>82</v>
      </c>
      <c r="K304" s="3" t="s">
        <v>82</v>
      </c>
      <c r="L304" s="3" t="s">
        <v>82</v>
      </c>
      <c r="M304" s="3" t="s">
        <v>82</v>
      </c>
      <c r="N304" s="3" t="s">
        <v>82</v>
      </c>
      <c r="O304" s="3" t="s">
        <v>82</v>
      </c>
      <c r="P304" s="3" t="s">
        <v>82</v>
      </c>
      <c r="Q304" s="3" t="s">
        <v>82</v>
      </c>
      <c r="R304" s="3" t="s">
        <v>82</v>
      </c>
      <c r="S304" s="3" t="s">
        <v>82</v>
      </c>
      <c r="T304" s="3" t="s">
        <v>82</v>
      </c>
      <c r="U304" s="3" t="s">
        <v>82</v>
      </c>
      <c r="V304" s="3" t="s">
        <v>82</v>
      </c>
      <c r="W304" s="3" t="s">
        <v>82</v>
      </c>
      <c r="X304" s="3" t="s">
        <v>82</v>
      </c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 t="s">
        <v>78</v>
      </c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R304" s="3" t="str">
        <f t="shared" si="21"/>
        <v>CORRECT</v>
      </c>
    </row>
    <row r="305" spans="2:70" x14ac:dyDescent="0.25">
      <c r="B305" s="1">
        <v>44565</v>
      </c>
      <c r="C305" t="s">
        <v>24</v>
      </c>
      <c r="D305" s="54">
        <v>1.9166666666666665</v>
      </c>
      <c r="E305" t="s">
        <v>536</v>
      </c>
      <c r="F305" s="3" t="s">
        <v>467</v>
      </c>
      <c r="G305" s="152" t="s">
        <v>1278</v>
      </c>
      <c r="H305" t="s">
        <v>17</v>
      </c>
      <c r="J305" s="3" t="s">
        <v>82</v>
      </c>
      <c r="K305" s="3" t="s">
        <v>82</v>
      </c>
      <c r="L305" s="3" t="s">
        <v>82</v>
      </c>
      <c r="M305" s="3" t="s">
        <v>82</v>
      </c>
      <c r="N305" s="3" t="s">
        <v>82</v>
      </c>
      <c r="O305" s="3" t="s">
        <v>82</v>
      </c>
      <c r="P305" s="3" t="s">
        <v>82</v>
      </c>
      <c r="Q305" s="3" t="s">
        <v>82</v>
      </c>
      <c r="R305" s="3" t="s">
        <v>82</v>
      </c>
      <c r="S305" s="3" t="s">
        <v>82</v>
      </c>
      <c r="T305" s="3" t="s">
        <v>82</v>
      </c>
      <c r="U305" s="3" t="s">
        <v>82</v>
      </c>
      <c r="V305" s="3" t="s">
        <v>82</v>
      </c>
      <c r="W305" s="3" t="s">
        <v>82</v>
      </c>
      <c r="X305" s="3" t="s">
        <v>82</v>
      </c>
      <c r="AB305" s="22"/>
      <c r="AC305" s="22"/>
      <c r="AD305" s="22"/>
      <c r="AE305" s="22"/>
      <c r="AF305" s="22"/>
      <c r="AG305" s="22"/>
      <c r="AH305" s="22"/>
      <c r="AI305" s="22" t="s">
        <v>78</v>
      </c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R305" s="3" t="str">
        <f t="shared" si="21"/>
        <v>CORRECT</v>
      </c>
    </row>
    <row r="306" spans="2:70" x14ac:dyDescent="0.25">
      <c r="B306" s="1">
        <v>44565</v>
      </c>
      <c r="C306">
        <v>700</v>
      </c>
      <c r="D306" s="54">
        <v>1.7333333333333334</v>
      </c>
      <c r="E306" t="s">
        <v>91</v>
      </c>
      <c r="F306" s="3" t="s">
        <v>467</v>
      </c>
      <c r="G306" s="152" t="s">
        <v>1279</v>
      </c>
      <c r="H306" t="s">
        <v>17</v>
      </c>
      <c r="J306" s="3" t="s">
        <v>82</v>
      </c>
      <c r="K306" s="3" t="s">
        <v>82</v>
      </c>
      <c r="L306" s="3" t="s">
        <v>82</v>
      </c>
      <c r="M306" s="3" t="s">
        <v>82</v>
      </c>
      <c r="N306" s="3" t="s">
        <v>82</v>
      </c>
      <c r="O306" s="3" t="s">
        <v>82</v>
      </c>
      <c r="P306" s="3" t="s">
        <v>82</v>
      </c>
      <c r="Q306" s="3" t="s">
        <v>82</v>
      </c>
      <c r="R306" s="3" t="s">
        <v>82</v>
      </c>
      <c r="S306" s="3" t="s">
        <v>82</v>
      </c>
      <c r="T306" s="3" t="s">
        <v>82</v>
      </c>
      <c r="U306" s="3" t="s">
        <v>82</v>
      </c>
      <c r="V306" s="3" t="s">
        <v>82</v>
      </c>
      <c r="W306" s="3" t="s">
        <v>82</v>
      </c>
      <c r="X306" s="3" t="s">
        <v>82</v>
      </c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 t="s">
        <v>78</v>
      </c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R306" s="3" t="str">
        <f t="shared" si="21"/>
        <v>CORRECT</v>
      </c>
    </row>
    <row r="307" spans="2:70" x14ac:dyDescent="0.25">
      <c r="B307" s="1">
        <v>44565</v>
      </c>
      <c r="C307" t="s">
        <v>24</v>
      </c>
      <c r="D307" s="54">
        <v>2.6833333333333336</v>
      </c>
      <c r="E307" t="s">
        <v>1128</v>
      </c>
      <c r="F307" s="3" t="s">
        <v>467</v>
      </c>
      <c r="G307" s="152" t="s">
        <v>1280</v>
      </c>
      <c r="H307" t="s">
        <v>17</v>
      </c>
      <c r="J307" s="3" t="s">
        <v>82</v>
      </c>
      <c r="K307" s="3" t="s">
        <v>82</v>
      </c>
      <c r="L307" s="3" t="s">
        <v>82</v>
      </c>
      <c r="M307" s="3" t="s">
        <v>82</v>
      </c>
      <c r="N307" s="3" t="s">
        <v>82</v>
      </c>
      <c r="O307" s="3" t="s">
        <v>82</v>
      </c>
      <c r="P307" s="3" t="s">
        <v>82</v>
      </c>
      <c r="Q307" s="3" t="s">
        <v>82</v>
      </c>
      <c r="R307" s="3" t="s">
        <v>82</v>
      </c>
      <c r="S307" s="3" t="s">
        <v>82</v>
      </c>
      <c r="T307" s="3" t="s">
        <v>82</v>
      </c>
      <c r="U307" s="3" t="s">
        <v>82</v>
      </c>
      <c r="V307" s="3" t="s">
        <v>82</v>
      </c>
      <c r="W307" s="3" t="s">
        <v>82</v>
      </c>
      <c r="X307" s="3" t="s">
        <v>82</v>
      </c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 t="s">
        <v>78</v>
      </c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R307" s="3" t="str">
        <f t="shared" si="21"/>
        <v>CORRECT</v>
      </c>
    </row>
    <row r="308" spans="2:70" x14ac:dyDescent="0.25">
      <c r="B308" s="1">
        <v>44565</v>
      </c>
      <c r="C308">
        <v>700</v>
      </c>
      <c r="D308" s="54">
        <v>1.4</v>
      </c>
      <c r="E308" t="s">
        <v>3</v>
      </c>
      <c r="F308" s="3" t="s">
        <v>467</v>
      </c>
      <c r="G308" s="152" t="s">
        <v>1281</v>
      </c>
      <c r="H308" t="s">
        <v>17</v>
      </c>
      <c r="J308" s="3" t="s">
        <v>82</v>
      </c>
      <c r="K308" s="3" t="s">
        <v>82</v>
      </c>
      <c r="L308" s="3" t="s">
        <v>82</v>
      </c>
      <c r="M308" s="3" t="s">
        <v>82</v>
      </c>
      <c r="N308" s="3" t="s">
        <v>82</v>
      </c>
      <c r="O308" s="3" t="s">
        <v>82</v>
      </c>
      <c r="P308" s="3" t="s">
        <v>82</v>
      </c>
      <c r="Q308" s="3" t="s">
        <v>82</v>
      </c>
      <c r="R308" s="3" t="s">
        <v>82</v>
      </c>
      <c r="S308" s="3" t="s">
        <v>82</v>
      </c>
      <c r="T308" s="3" t="s">
        <v>82</v>
      </c>
      <c r="U308" s="3" t="s">
        <v>82</v>
      </c>
      <c r="V308" s="3" t="s">
        <v>82</v>
      </c>
      <c r="W308" s="3" t="s">
        <v>82</v>
      </c>
      <c r="X308" s="3" t="s">
        <v>82</v>
      </c>
      <c r="AB308" s="22" t="s">
        <v>78</v>
      </c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R308" s="3" t="str">
        <f t="shared" si="21"/>
        <v>CORRECT</v>
      </c>
    </row>
    <row r="309" spans="2:70" x14ac:dyDescent="0.25">
      <c r="B309" s="1">
        <v>44565</v>
      </c>
      <c r="C309" t="s">
        <v>24</v>
      </c>
      <c r="D309" s="54">
        <v>1.2333333333333334</v>
      </c>
      <c r="E309" t="s">
        <v>55</v>
      </c>
      <c r="F309" s="3" t="s">
        <v>467</v>
      </c>
      <c r="G309" s="152" t="s">
        <v>1282</v>
      </c>
      <c r="H309" t="s">
        <v>17</v>
      </c>
      <c r="J309" s="3" t="s">
        <v>82</v>
      </c>
      <c r="K309" s="3" t="s">
        <v>82</v>
      </c>
      <c r="L309" s="3" t="s">
        <v>82</v>
      </c>
      <c r="M309" s="3" t="s">
        <v>82</v>
      </c>
      <c r="N309" s="3" t="s">
        <v>82</v>
      </c>
      <c r="O309" s="3" t="s">
        <v>82</v>
      </c>
      <c r="P309" s="3" t="s">
        <v>82</v>
      </c>
      <c r="Q309" s="3" t="s">
        <v>82</v>
      </c>
      <c r="R309" s="3" t="s">
        <v>82</v>
      </c>
      <c r="S309" s="3" t="s">
        <v>82</v>
      </c>
      <c r="T309" s="3" t="s">
        <v>82</v>
      </c>
      <c r="U309" s="3" t="s">
        <v>82</v>
      </c>
      <c r="V309" s="3" t="s">
        <v>82</v>
      </c>
      <c r="W309" s="3" t="s">
        <v>82</v>
      </c>
      <c r="X309" s="3" t="s">
        <v>82</v>
      </c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 t="s">
        <v>78</v>
      </c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R309" s="3" t="str">
        <f t="shared" si="21"/>
        <v>CORRECT</v>
      </c>
    </row>
    <row r="310" spans="2:70" x14ac:dyDescent="0.25">
      <c r="B310" s="1">
        <v>44565</v>
      </c>
      <c r="C310">
        <v>700</v>
      </c>
      <c r="D310" s="54">
        <v>2.9333333333333336</v>
      </c>
      <c r="E310" t="s">
        <v>536</v>
      </c>
      <c r="F310" s="3" t="s">
        <v>133</v>
      </c>
      <c r="G310" s="152" t="s">
        <v>1283</v>
      </c>
      <c r="H310" t="s">
        <v>17</v>
      </c>
      <c r="J310" s="3" t="s">
        <v>82</v>
      </c>
      <c r="K310" s="3" t="s">
        <v>82</v>
      </c>
      <c r="L310" s="3" t="s">
        <v>82</v>
      </c>
      <c r="M310" s="3" t="s">
        <v>82</v>
      </c>
      <c r="N310" s="3" t="s">
        <v>82</v>
      </c>
      <c r="O310" s="3" t="s">
        <v>82</v>
      </c>
      <c r="P310" s="3" t="s">
        <v>82</v>
      </c>
      <c r="Q310" s="3" t="s">
        <v>82</v>
      </c>
      <c r="R310" s="3" t="s">
        <v>82</v>
      </c>
      <c r="S310" s="3" t="s">
        <v>82</v>
      </c>
      <c r="T310" s="3" t="s">
        <v>82</v>
      </c>
      <c r="U310" s="3" t="s">
        <v>82</v>
      </c>
      <c r="V310" s="3" t="s">
        <v>82</v>
      </c>
      <c r="W310" s="3" t="s">
        <v>82</v>
      </c>
      <c r="X310" s="3" t="s">
        <v>82</v>
      </c>
      <c r="AB310" s="22"/>
      <c r="AC310" s="22"/>
      <c r="AD310" s="22"/>
      <c r="AE310" s="22"/>
      <c r="AF310" s="22"/>
      <c r="AG310" s="22"/>
      <c r="AH310" s="22"/>
      <c r="AI310" s="22" t="s">
        <v>132</v>
      </c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R310" s="3" t="str">
        <f t="shared" si="21"/>
        <v>CORRECT</v>
      </c>
    </row>
    <row r="311" spans="2:70" x14ac:dyDescent="0.25">
      <c r="B311" s="1">
        <v>44565</v>
      </c>
      <c r="C311" t="s">
        <v>24</v>
      </c>
      <c r="D311" s="54">
        <v>2.35</v>
      </c>
      <c r="E311" t="s">
        <v>51</v>
      </c>
      <c r="F311" s="3" t="s">
        <v>467</v>
      </c>
      <c r="G311" s="152" t="s">
        <v>1284</v>
      </c>
      <c r="H311" t="s">
        <v>17</v>
      </c>
      <c r="J311" s="3" t="s">
        <v>82</v>
      </c>
      <c r="K311" s="3" t="s">
        <v>82</v>
      </c>
      <c r="L311" s="3" t="s">
        <v>82</v>
      </c>
      <c r="M311" s="3" t="s">
        <v>82</v>
      </c>
      <c r="N311" s="3" t="s">
        <v>82</v>
      </c>
      <c r="O311" s="3" t="s">
        <v>82</v>
      </c>
      <c r="P311" s="3" t="s">
        <v>82</v>
      </c>
      <c r="Q311" s="3" t="s">
        <v>82</v>
      </c>
      <c r="R311" s="3" t="s">
        <v>82</v>
      </c>
      <c r="S311" s="3" t="s">
        <v>82</v>
      </c>
      <c r="T311" s="3" t="s">
        <v>82</v>
      </c>
      <c r="U311" s="3" t="s">
        <v>82</v>
      </c>
      <c r="V311" s="3" t="s">
        <v>82</v>
      </c>
      <c r="W311" s="3" t="s">
        <v>82</v>
      </c>
      <c r="X311" s="3" t="s">
        <v>82</v>
      </c>
      <c r="AB311" s="22"/>
      <c r="AC311" s="22"/>
      <c r="AD311" s="22"/>
      <c r="AE311" s="22"/>
      <c r="AF311" s="22"/>
      <c r="AG311" s="22"/>
      <c r="AH311" s="22" t="s">
        <v>78</v>
      </c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R311" s="3" t="str">
        <f t="shared" si="21"/>
        <v>CORRECT</v>
      </c>
    </row>
    <row r="312" spans="2:70" x14ac:dyDescent="0.25">
      <c r="B312" s="1">
        <v>44565</v>
      </c>
      <c r="C312">
        <v>700</v>
      </c>
      <c r="D312" s="54">
        <v>2.5333333333333332</v>
      </c>
      <c r="E312" t="s">
        <v>51</v>
      </c>
      <c r="F312" s="3" t="s">
        <v>467</v>
      </c>
      <c r="G312" s="152" t="s">
        <v>1285</v>
      </c>
      <c r="H312" t="s">
        <v>17</v>
      </c>
      <c r="J312" s="3" t="s">
        <v>82</v>
      </c>
      <c r="K312" s="3" t="s">
        <v>82</v>
      </c>
      <c r="L312" s="3" t="s">
        <v>82</v>
      </c>
      <c r="M312" s="3" t="s">
        <v>82</v>
      </c>
      <c r="N312" s="3" t="s">
        <v>82</v>
      </c>
      <c r="O312" s="3" t="s">
        <v>82</v>
      </c>
      <c r="P312" s="3" t="s">
        <v>82</v>
      </c>
      <c r="Q312" s="3" t="s">
        <v>82</v>
      </c>
      <c r="R312" s="3" t="s">
        <v>82</v>
      </c>
      <c r="S312" s="3" t="s">
        <v>82</v>
      </c>
      <c r="T312" s="3" t="s">
        <v>82</v>
      </c>
      <c r="U312" s="3" t="s">
        <v>82</v>
      </c>
      <c r="V312" s="3" t="s">
        <v>82</v>
      </c>
      <c r="W312" s="3" t="s">
        <v>82</v>
      </c>
      <c r="X312" s="3" t="s">
        <v>82</v>
      </c>
      <c r="AB312" s="22"/>
      <c r="AC312" s="22"/>
      <c r="AD312" s="22"/>
      <c r="AE312" s="22"/>
      <c r="AF312" s="22"/>
      <c r="AG312" s="22"/>
      <c r="AH312" s="22" t="s">
        <v>78</v>
      </c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R312" s="3" t="str">
        <f t="shared" si="21"/>
        <v>CORRECT</v>
      </c>
    </row>
    <row r="313" spans="2:70" x14ac:dyDescent="0.25">
      <c r="B313" s="1">
        <v>44565</v>
      </c>
      <c r="C313" t="s">
        <v>24</v>
      </c>
      <c r="D313" s="54">
        <v>1.4666666666666668</v>
      </c>
      <c r="E313" t="s">
        <v>536</v>
      </c>
      <c r="F313" s="3" t="s">
        <v>467</v>
      </c>
      <c r="G313" s="152" t="s">
        <v>1286</v>
      </c>
      <c r="H313" t="s">
        <v>17</v>
      </c>
      <c r="J313" s="3" t="s">
        <v>82</v>
      </c>
      <c r="K313" s="3" t="s">
        <v>82</v>
      </c>
      <c r="L313" s="3" t="s">
        <v>82</v>
      </c>
      <c r="M313" s="3" t="s">
        <v>82</v>
      </c>
      <c r="N313" s="3" t="s">
        <v>82</v>
      </c>
      <c r="O313" s="3" t="s">
        <v>82</v>
      </c>
      <c r="P313" s="3" t="s">
        <v>82</v>
      </c>
      <c r="Q313" s="3" t="s">
        <v>82</v>
      </c>
      <c r="R313" s="3" t="s">
        <v>82</v>
      </c>
      <c r="S313" s="3" t="s">
        <v>82</v>
      </c>
      <c r="T313" s="3" t="s">
        <v>82</v>
      </c>
      <c r="U313" s="3" t="s">
        <v>82</v>
      </c>
      <c r="V313" s="3" t="s">
        <v>82</v>
      </c>
      <c r="W313" s="3" t="s">
        <v>82</v>
      </c>
      <c r="X313" s="3" t="s">
        <v>82</v>
      </c>
      <c r="AB313" s="22"/>
      <c r="AC313" s="22"/>
      <c r="AD313" s="22"/>
      <c r="AE313" s="22"/>
      <c r="AF313" s="22"/>
      <c r="AG313" s="22"/>
      <c r="AH313" s="22"/>
      <c r="AI313" s="22" t="s">
        <v>78</v>
      </c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R313" s="3" t="str">
        <f t="shared" si="21"/>
        <v>CORRECT</v>
      </c>
    </row>
    <row r="314" spans="2:70" x14ac:dyDescent="0.25">
      <c r="B314" s="1">
        <v>44565</v>
      </c>
      <c r="C314">
        <v>700</v>
      </c>
      <c r="D314" s="54">
        <v>2.65</v>
      </c>
      <c r="E314" t="s">
        <v>652</v>
      </c>
      <c r="F314" s="3" t="s">
        <v>133</v>
      </c>
      <c r="G314" s="152" t="s">
        <v>1287</v>
      </c>
      <c r="H314" t="s">
        <v>17</v>
      </c>
      <c r="J314" s="3" t="s">
        <v>82</v>
      </c>
      <c r="K314" s="3" t="s">
        <v>82</v>
      </c>
      <c r="L314" s="3" t="s">
        <v>82</v>
      </c>
      <c r="M314" s="3" t="s">
        <v>82</v>
      </c>
      <c r="N314" s="3" t="s">
        <v>82</v>
      </c>
      <c r="O314" s="3" t="s">
        <v>82</v>
      </c>
      <c r="P314" s="3" t="s">
        <v>82</v>
      </c>
      <c r="Q314" s="3" t="s">
        <v>82</v>
      </c>
      <c r="R314" s="3" t="s">
        <v>82</v>
      </c>
      <c r="S314" s="3" t="s">
        <v>82</v>
      </c>
      <c r="T314" s="3" t="s">
        <v>82</v>
      </c>
      <c r="U314" s="3" t="s">
        <v>82</v>
      </c>
      <c r="V314" s="3" t="s">
        <v>82</v>
      </c>
      <c r="W314" s="3" t="s">
        <v>82</v>
      </c>
      <c r="X314" s="3" t="s">
        <v>82</v>
      </c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 t="s">
        <v>132</v>
      </c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R314" s="3" t="str">
        <f t="shared" si="21"/>
        <v>CORRECT</v>
      </c>
    </row>
    <row r="315" spans="2:70" x14ac:dyDescent="0.25">
      <c r="B315" s="1">
        <v>44565</v>
      </c>
      <c r="C315" t="s">
        <v>24</v>
      </c>
      <c r="D315" s="54">
        <v>3.1666666666666665</v>
      </c>
      <c r="E315" t="s">
        <v>676</v>
      </c>
      <c r="F315" s="3" t="s">
        <v>467</v>
      </c>
      <c r="G315" s="152" t="s">
        <v>1288</v>
      </c>
      <c r="H315" t="s">
        <v>17</v>
      </c>
      <c r="J315" s="3" t="s">
        <v>82</v>
      </c>
      <c r="K315" s="3" t="s">
        <v>82</v>
      </c>
      <c r="L315" s="3" t="s">
        <v>82</v>
      </c>
      <c r="M315" s="3" t="s">
        <v>82</v>
      </c>
      <c r="N315" s="3" t="s">
        <v>82</v>
      </c>
      <c r="O315" s="3" t="s">
        <v>82</v>
      </c>
      <c r="P315" s="3" t="s">
        <v>82</v>
      </c>
      <c r="Q315" s="3" t="s">
        <v>82</v>
      </c>
      <c r="R315" s="3" t="s">
        <v>82</v>
      </c>
      <c r="S315" s="3" t="s">
        <v>82</v>
      </c>
      <c r="T315" s="3" t="s">
        <v>82</v>
      </c>
      <c r="U315" s="3" t="s">
        <v>82</v>
      </c>
      <c r="V315" s="3" t="s">
        <v>82</v>
      </c>
      <c r="W315" s="3" t="s">
        <v>82</v>
      </c>
      <c r="X315" s="3" t="s">
        <v>82</v>
      </c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 t="s">
        <v>78</v>
      </c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R315" s="3" t="str">
        <f t="shared" si="21"/>
        <v>CORRECT</v>
      </c>
    </row>
    <row r="316" spans="2:70" x14ac:dyDescent="0.25">
      <c r="B316" s="1">
        <v>44565</v>
      </c>
      <c r="C316">
        <v>700</v>
      </c>
      <c r="D316" s="54">
        <v>2.75</v>
      </c>
      <c r="E316" t="s">
        <v>988</v>
      </c>
      <c r="F316" s="3" t="s">
        <v>133</v>
      </c>
      <c r="G316" s="152" t="s">
        <v>1289</v>
      </c>
      <c r="H316" t="s">
        <v>17</v>
      </c>
      <c r="J316" s="3" t="s">
        <v>82</v>
      </c>
      <c r="K316" s="3" t="s">
        <v>82</v>
      </c>
      <c r="L316" s="3" t="s">
        <v>82</v>
      </c>
      <c r="M316" s="3" t="s">
        <v>82</v>
      </c>
      <c r="N316" s="3" t="s">
        <v>82</v>
      </c>
      <c r="O316" s="3" t="s">
        <v>82</v>
      </c>
      <c r="P316" s="3" t="s">
        <v>82</v>
      </c>
      <c r="Q316" s="3" t="s">
        <v>82</v>
      </c>
      <c r="R316" s="3" t="s">
        <v>82</v>
      </c>
      <c r="S316" s="3" t="s">
        <v>82</v>
      </c>
      <c r="T316" s="3" t="s">
        <v>82</v>
      </c>
      <c r="U316" s="3" t="s">
        <v>82</v>
      </c>
      <c r="V316" s="3" t="s">
        <v>82</v>
      </c>
      <c r="W316" s="3" t="s">
        <v>82</v>
      </c>
      <c r="X316" s="3" t="s">
        <v>82</v>
      </c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 t="s">
        <v>132</v>
      </c>
      <c r="BH316" s="22"/>
      <c r="BI316" s="22"/>
      <c r="BJ316" s="22"/>
      <c r="BK316" s="22"/>
      <c r="BL316" s="22"/>
      <c r="BM316" s="22"/>
      <c r="BN316" s="22"/>
      <c r="BO316" s="22"/>
      <c r="BR316" s="3" t="str">
        <f t="shared" si="21"/>
        <v>CORRECT</v>
      </c>
    </row>
    <row r="317" spans="2:70" x14ac:dyDescent="0.25">
      <c r="B317" s="1">
        <v>44565</v>
      </c>
      <c r="C317" t="s">
        <v>24</v>
      </c>
      <c r="D317" s="54">
        <v>2.25</v>
      </c>
      <c r="E317" t="s">
        <v>54</v>
      </c>
      <c r="F317" s="3" t="s">
        <v>467</v>
      </c>
      <c r="G317" s="152" t="s">
        <v>1290</v>
      </c>
      <c r="H317" t="s">
        <v>17</v>
      </c>
      <c r="J317" s="3" t="s">
        <v>82</v>
      </c>
      <c r="K317" s="3" t="s">
        <v>82</v>
      </c>
      <c r="L317" s="3" t="s">
        <v>82</v>
      </c>
      <c r="M317" s="3" t="s">
        <v>82</v>
      </c>
      <c r="N317" s="3" t="s">
        <v>82</v>
      </c>
      <c r="O317" s="3" t="s">
        <v>82</v>
      </c>
      <c r="P317" s="3" t="s">
        <v>82</v>
      </c>
      <c r="Q317" s="3" t="s">
        <v>82</v>
      </c>
      <c r="R317" s="3" t="s">
        <v>82</v>
      </c>
      <c r="S317" s="3" t="s">
        <v>82</v>
      </c>
      <c r="T317" s="3" t="s">
        <v>82</v>
      </c>
      <c r="U317" s="3" t="s">
        <v>82</v>
      </c>
      <c r="V317" s="3" t="s">
        <v>82</v>
      </c>
      <c r="W317" s="3" t="s">
        <v>82</v>
      </c>
      <c r="X317" s="3" t="s">
        <v>82</v>
      </c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 t="s">
        <v>78</v>
      </c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R317" s="3" t="str">
        <f t="shared" si="21"/>
        <v>CORRECT</v>
      </c>
    </row>
    <row r="318" spans="2:70" x14ac:dyDescent="0.25">
      <c r="B318" s="1">
        <v>44565</v>
      </c>
      <c r="C318">
        <v>700</v>
      </c>
      <c r="D318" s="54">
        <v>2.5333333333333332</v>
      </c>
      <c r="E318" t="s">
        <v>988</v>
      </c>
      <c r="F318" s="3" t="s">
        <v>133</v>
      </c>
      <c r="G318" s="152" t="s">
        <v>1291</v>
      </c>
      <c r="H318" t="s">
        <v>17</v>
      </c>
      <c r="J318" s="3" t="s">
        <v>82</v>
      </c>
      <c r="K318" s="3" t="s">
        <v>82</v>
      </c>
      <c r="L318" s="3" t="s">
        <v>82</v>
      </c>
      <c r="M318" s="3" t="s">
        <v>82</v>
      </c>
      <c r="N318" s="3" t="s">
        <v>82</v>
      </c>
      <c r="O318" s="3" t="s">
        <v>82</v>
      </c>
      <c r="P318" s="3" t="s">
        <v>82</v>
      </c>
      <c r="Q318" s="3" t="s">
        <v>82</v>
      </c>
      <c r="R318" s="3" t="s">
        <v>82</v>
      </c>
      <c r="S318" s="3" t="s">
        <v>82</v>
      </c>
      <c r="T318" s="3" t="s">
        <v>82</v>
      </c>
      <c r="U318" s="3" t="s">
        <v>82</v>
      </c>
      <c r="V318" s="3" t="s">
        <v>82</v>
      </c>
      <c r="W318" s="3" t="s">
        <v>82</v>
      </c>
      <c r="X318" s="3" t="s">
        <v>82</v>
      </c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 t="s">
        <v>132</v>
      </c>
      <c r="BH318" s="22"/>
      <c r="BI318" s="22"/>
      <c r="BJ318" s="22"/>
      <c r="BK318" s="22"/>
      <c r="BL318" s="22"/>
      <c r="BM318" s="22"/>
      <c r="BN318" s="22"/>
      <c r="BO318" s="22"/>
      <c r="BR318" s="3" t="str">
        <f t="shared" si="21"/>
        <v>CORRECT</v>
      </c>
    </row>
    <row r="319" spans="2:70" x14ac:dyDescent="0.25">
      <c r="B319" s="1">
        <v>44566</v>
      </c>
      <c r="C319">
        <v>700</v>
      </c>
      <c r="D319" s="153">
        <v>1.65</v>
      </c>
      <c r="E319" t="s">
        <v>676</v>
      </c>
      <c r="F319" s="153" t="s">
        <v>80</v>
      </c>
      <c r="G319" s="152" t="s">
        <v>1312</v>
      </c>
      <c r="H319" t="s">
        <v>17</v>
      </c>
      <c r="J319" s="3" t="s">
        <v>82</v>
      </c>
      <c r="K319" s="3" t="s">
        <v>82</v>
      </c>
      <c r="L319" s="3" t="s">
        <v>82</v>
      </c>
      <c r="M319" s="3" t="s">
        <v>82</v>
      </c>
      <c r="N319" s="3" t="s">
        <v>82</v>
      </c>
      <c r="O319" s="3" t="s">
        <v>82</v>
      </c>
      <c r="P319" s="3" t="s">
        <v>82</v>
      </c>
      <c r="Q319" s="3" t="s">
        <v>82</v>
      </c>
      <c r="R319" s="3" t="s">
        <v>82</v>
      </c>
      <c r="S319" s="3" t="s">
        <v>82</v>
      </c>
      <c r="T319" s="3" t="s">
        <v>82</v>
      </c>
      <c r="U319" s="3" t="s">
        <v>82</v>
      </c>
      <c r="V319" s="3" t="s">
        <v>82</v>
      </c>
      <c r="W319" s="3" t="s">
        <v>82</v>
      </c>
      <c r="X319" s="3" t="s">
        <v>82</v>
      </c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 t="s">
        <v>78</v>
      </c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R319" s="3" t="str">
        <f t="shared" si="21"/>
        <v>CORRECT</v>
      </c>
    </row>
    <row r="320" spans="2:70" x14ac:dyDescent="0.25">
      <c r="B320" s="1">
        <v>44566</v>
      </c>
      <c r="C320" t="s">
        <v>24</v>
      </c>
      <c r="D320" s="153">
        <v>1.3833333333333333</v>
      </c>
      <c r="E320" t="s">
        <v>652</v>
      </c>
      <c r="F320" s="153" t="s">
        <v>80</v>
      </c>
      <c r="G320" s="152" t="s">
        <v>1313</v>
      </c>
      <c r="H320" t="s">
        <v>17</v>
      </c>
      <c r="J320" s="3" t="s">
        <v>82</v>
      </c>
      <c r="K320" s="3" t="s">
        <v>82</v>
      </c>
      <c r="L320" s="3" t="s">
        <v>82</v>
      </c>
      <c r="M320" s="3" t="s">
        <v>82</v>
      </c>
      <c r="N320" s="3" t="s">
        <v>82</v>
      </c>
      <c r="O320" s="3" t="s">
        <v>82</v>
      </c>
      <c r="P320" s="3" t="s">
        <v>82</v>
      </c>
      <c r="Q320" s="3" t="s">
        <v>82</v>
      </c>
      <c r="R320" s="3" t="s">
        <v>82</v>
      </c>
      <c r="S320" s="3" t="s">
        <v>82</v>
      </c>
      <c r="T320" s="3" t="s">
        <v>82</v>
      </c>
      <c r="U320" s="3" t="s">
        <v>82</v>
      </c>
      <c r="V320" s="3" t="s">
        <v>82</v>
      </c>
      <c r="W320" s="3" t="s">
        <v>82</v>
      </c>
      <c r="X320" s="3" t="s">
        <v>82</v>
      </c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 t="s">
        <v>78</v>
      </c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R320" s="3" t="str">
        <f t="shared" si="21"/>
        <v>CORRECT</v>
      </c>
    </row>
    <row r="321" spans="2:70" ht="30" x14ac:dyDescent="0.25">
      <c r="B321" s="1">
        <v>44566</v>
      </c>
      <c r="C321">
        <v>700</v>
      </c>
      <c r="D321" s="153">
        <v>2.0166666666666666</v>
      </c>
      <c r="E321" t="s">
        <v>514</v>
      </c>
      <c r="F321" s="153" t="s">
        <v>83</v>
      </c>
      <c r="G321" s="152" t="s">
        <v>1314</v>
      </c>
      <c r="H321" t="s">
        <v>17</v>
      </c>
      <c r="J321" s="3" t="s">
        <v>82</v>
      </c>
      <c r="K321" s="3" t="s">
        <v>82</v>
      </c>
      <c r="L321" s="3" t="s">
        <v>82</v>
      </c>
      <c r="M321" s="3" t="s">
        <v>82</v>
      </c>
      <c r="N321" s="3" t="s">
        <v>82</v>
      </c>
      <c r="O321" s="3" t="s">
        <v>82</v>
      </c>
      <c r="P321" s="3" t="s">
        <v>82</v>
      </c>
      <c r="Q321" s="3" t="s">
        <v>82</v>
      </c>
      <c r="R321" s="3" t="s">
        <v>82</v>
      </c>
      <c r="S321" s="3" t="s">
        <v>82</v>
      </c>
      <c r="T321" s="3" t="s">
        <v>82</v>
      </c>
      <c r="U321" s="3" t="s">
        <v>82</v>
      </c>
      <c r="V321" s="3" t="s">
        <v>82</v>
      </c>
      <c r="W321" s="3" t="s">
        <v>82</v>
      </c>
      <c r="X321" s="3" t="s">
        <v>82</v>
      </c>
      <c r="Z321" s="72" t="s">
        <v>1325</v>
      </c>
      <c r="AB321" s="22"/>
      <c r="AC321" s="22" t="s">
        <v>132</v>
      </c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R321" s="3" t="str">
        <f t="shared" si="21"/>
        <v>CORRECT</v>
      </c>
    </row>
    <row r="322" spans="2:70" x14ac:dyDescent="0.25">
      <c r="B322" s="1">
        <v>44566</v>
      </c>
      <c r="C322" t="s">
        <v>24</v>
      </c>
      <c r="D322" s="153">
        <v>1.5833333333333335</v>
      </c>
      <c r="E322" t="s">
        <v>513</v>
      </c>
      <c r="F322" s="153" t="s">
        <v>80</v>
      </c>
      <c r="G322" s="152" t="s">
        <v>1315</v>
      </c>
      <c r="H322" t="s">
        <v>17</v>
      </c>
      <c r="J322" s="3" t="s">
        <v>82</v>
      </c>
      <c r="K322" s="3" t="s">
        <v>82</v>
      </c>
      <c r="L322" s="3" t="s">
        <v>82</v>
      </c>
      <c r="M322" s="3" t="s">
        <v>82</v>
      </c>
      <c r="N322" s="3" t="s">
        <v>82</v>
      </c>
      <c r="O322" s="3" t="s">
        <v>82</v>
      </c>
      <c r="P322" s="3" t="s">
        <v>82</v>
      </c>
      <c r="Q322" s="3" t="s">
        <v>82</v>
      </c>
      <c r="R322" s="3" t="s">
        <v>82</v>
      </c>
      <c r="S322" s="3" t="s">
        <v>82</v>
      </c>
      <c r="T322" s="3" t="s">
        <v>82</v>
      </c>
      <c r="U322" s="3" t="s">
        <v>82</v>
      </c>
      <c r="V322" s="3" t="s">
        <v>82</v>
      </c>
      <c r="W322" s="3" t="s">
        <v>82</v>
      </c>
      <c r="X322" s="3" t="s">
        <v>82</v>
      </c>
      <c r="AB322" s="22"/>
      <c r="AC322" s="22"/>
      <c r="AD322" s="22"/>
      <c r="AE322" s="22" t="s">
        <v>78</v>
      </c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R322" s="3" t="str">
        <f t="shared" si="21"/>
        <v>CORRECT</v>
      </c>
    </row>
    <row r="323" spans="2:70" ht="45" x14ac:dyDescent="0.25">
      <c r="B323" s="1">
        <v>44566</v>
      </c>
      <c r="C323">
        <v>700</v>
      </c>
      <c r="D323" s="153">
        <v>3.6833333333333336</v>
      </c>
      <c r="E323" t="s">
        <v>61</v>
      </c>
      <c r="F323" s="153" t="s">
        <v>83</v>
      </c>
      <c r="G323" s="152" t="s">
        <v>1316</v>
      </c>
      <c r="H323" t="s">
        <v>17</v>
      </c>
      <c r="J323" s="3" t="s">
        <v>82</v>
      </c>
      <c r="K323" s="3" t="s">
        <v>82</v>
      </c>
      <c r="L323" s="3" t="s">
        <v>82</v>
      </c>
      <c r="M323" s="3" t="s">
        <v>82</v>
      </c>
      <c r="N323" s="3" t="s">
        <v>82</v>
      </c>
      <c r="O323" s="3" t="s">
        <v>82</v>
      </c>
      <c r="P323" s="3" t="s">
        <v>82</v>
      </c>
      <c r="Q323" s="3" t="s">
        <v>82</v>
      </c>
      <c r="R323" s="3" t="s">
        <v>82</v>
      </c>
      <c r="S323" s="3" t="s">
        <v>82</v>
      </c>
      <c r="T323" s="3" t="s">
        <v>82</v>
      </c>
      <c r="U323" s="3" t="s">
        <v>82</v>
      </c>
      <c r="V323" s="3" t="s">
        <v>82</v>
      </c>
      <c r="W323" s="3" t="s">
        <v>82</v>
      </c>
      <c r="X323" s="3" t="s">
        <v>82</v>
      </c>
      <c r="Z323" s="72" t="s">
        <v>1326</v>
      </c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 t="s">
        <v>132</v>
      </c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R323" s="3" t="str">
        <f t="shared" si="21"/>
        <v>CORRECT</v>
      </c>
    </row>
    <row r="324" spans="2:70" ht="30" x14ac:dyDescent="0.25">
      <c r="B324" s="1">
        <v>44566</v>
      </c>
      <c r="C324" t="s">
        <v>24</v>
      </c>
      <c r="D324" s="153">
        <v>0.8666666666666667</v>
      </c>
      <c r="E324" t="s">
        <v>652</v>
      </c>
      <c r="F324" s="153" t="s">
        <v>83</v>
      </c>
      <c r="G324" s="152" t="s">
        <v>1317</v>
      </c>
      <c r="H324" t="s">
        <v>17</v>
      </c>
      <c r="J324" s="3" t="s">
        <v>82</v>
      </c>
      <c r="K324" s="3" t="s">
        <v>82</v>
      </c>
      <c r="L324" s="3" t="s">
        <v>82</v>
      </c>
      <c r="M324" s="3" t="s">
        <v>82</v>
      </c>
      <c r="N324" s="3" t="s">
        <v>82</v>
      </c>
      <c r="O324" s="3" t="s">
        <v>82</v>
      </c>
      <c r="P324" s="3" t="s">
        <v>82</v>
      </c>
      <c r="Q324" s="3" t="s">
        <v>82</v>
      </c>
      <c r="R324" s="3" t="s">
        <v>82</v>
      </c>
      <c r="S324" s="3" t="s">
        <v>82</v>
      </c>
      <c r="T324" s="3" t="s">
        <v>82</v>
      </c>
      <c r="U324" s="3" t="s">
        <v>82</v>
      </c>
      <c r="V324" s="3" t="s">
        <v>82</v>
      </c>
      <c r="W324" s="3" t="s">
        <v>82</v>
      </c>
      <c r="X324" s="3" t="s">
        <v>82</v>
      </c>
      <c r="Z324" s="72" t="s">
        <v>1327</v>
      </c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 t="s">
        <v>132</v>
      </c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R324" s="3" t="str">
        <f t="shared" si="21"/>
        <v>CORRECT</v>
      </c>
    </row>
    <row r="325" spans="2:70" ht="45" x14ac:dyDescent="0.25">
      <c r="B325" s="1">
        <v>44566</v>
      </c>
      <c r="C325">
        <v>700</v>
      </c>
      <c r="D325" s="153">
        <v>3.0166666666666666</v>
      </c>
      <c r="E325" t="s">
        <v>676</v>
      </c>
      <c r="F325" s="153" t="s">
        <v>83</v>
      </c>
      <c r="G325" s="34" t="s">
        <v>1318</v>
      </c>
      <c r="H325" t="s">
        <v>17</v>
      </c>
      <c r="J325" s="3" t="s">
        <v>82</v>
      </c>
      <c r="K325" s="3" t="s">
        <v>82</v>
      </c>
      <c r="L325" s="3" t="s">
        <v>82</v>
      </c>
      <c r="M325" s="3" t="s">
        <v>82</v>
      </c>
      <c r="N325" s="3" t="s">
        <v>82</v>
      </c>
      <c r="O325" s="3" t="s">
        <v>82</v>
      </c>
      <c r="P325" s="3" t="s">
        <v>82</v>
      </c>
      <c r="Q325" s="3" t="s">
        <v>82</v>
      </c>
      <c r="R325" s="3" t="s">
        <v>82</v>
      </c>
      <c r="S325" s="3" t="s">
        <v>82</v>
      </c>
      <c r="T325" s="3" t="s">
        <v>82</v>
      </c>
      <c r="U325" s="3" t="s">
        <v>82</v>
      </c>
      <c r="V325" s="3" t="s">
        <v>82</v>
      </c>
      <c r="W325" s="3" t="s">
        <v>82</v>
      </c>
      <c r="X325" s="3" t="s">
        <v>82</v>
      </c>
      <c r="Z325" s="72" t="s">
        <v>1328</v>
      </c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 t="s">
        <v>78</v>
      </c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R325" s="3" t="str">
        <f t="shared" si="21"/>
        <v>CORRECT</v>
      </c>
    </row>
    <row r="326" spans="2:70" x14ac:dyDescent="0.25">
      <c r="B326" s="1">
        <v>44566</v>
      </c>
      <c r="C326" t="s">
        <v>24</v>
      </c>
      <c r="D326" s="153">
        <v>1.5</v>
      </c>
      <c r="E326" t="s">
        <v>1125</v>
      </c>
      <c r="F326" s="153" t="s">
        <v>80</v>
      </c>
      <c r="G326" s="34" t="s">
        <v>1319</v>
      </c>
      <c r="H326" t="s">
        <v>17</v>
      </c>
      <c r="J326" s="3" t="s">
        <v>82</v>
      </c>
      <c r="K326" s="3" t="s">
        <v>82</v>
      </c>
      <c r="L326" s="3" t="s">
        <v>82</v>
      </c>
      <c r="M326" s="3" t="s">
        <v>82</v>
      </c>
      <c r="N326" s="3" t="s">
        <v>82</v>
      </c>
      <c r="O326" s="3" t="s">
        <v>82</v>
      </c>
      <c r="P326" s="3" t="s">
        <v>82</v>
      </c>
      <c r="Q326" s="3" t="s">
        <v>82</v>
      </c>
      <c r="R326" s="3" t="s">
        <v>82</v>
      </c>
      <c r="S326" s="3" t="s">
        <v>82</v>
      </c>
      <c r="T326" s="3" t="s">
        <v>82</v>
      </c>
      <c r="U326" s="3" t="s">
        <v>82</v>
      </c>
      <c r="V326" s="3" t="s">
        <v>82</v>
      </c>
      <c r="W326" s="3" t="s">
        <v>82</v>
      </c>
      <c r="X326" s="3" t="s">
        <v>82</v>
      </c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 t="s">
        <v>78</v>
      </c>
      <c r="BI326" s="22"/>
      <c r="BJ326" s="22"/>
      <c r="BK326" s="22"/>
      <c r="BL326" s="22"/>
      <c r="BM326" s="22"/>
      <c r="BN326" s="22"/>
      <c r="BO326" s="22"/>
      <c r="BR326" s="3" t="str">
        <f t="shared" si="21"/>
        <v>CORRECT</v>
      </c>
    </row>
    <row r="327" spans="2:70" x14ac:dyDescent="0.25">
      <c r="B327" s="1">
        <v>44566</v>
      </c>
      <c r="C327">
        <v>700</v>
      </c>
      <c r="D327" s="153">
        <v>1.55</v>
      </c>
      <c r="E327" t="s">
        <v>676</v>
      </c>
      <c r="F327" s="153" t="s">
        <v>83</v>
      </c>
      <c r="G327" s="34" t="s">
        <v>1320</v>
      </c>
      <c r="H327" t="s">
        <v>17</v>
      </c>
      <c r="J327" s="3" t="s">
        <v>82</v>
      </c>
      <c r="K327" s="3" t="s">
        <v>82</v>
      </c>
      <c r="L327" s="3" t="s">
        <v>82</v>
      </c>
      <c r="M327" s="3" t="s">
        <v>82</v>
      </c>
      <c r="N327" s="3" t="s">
        <v>82</v>
      </c>
      <c r="O327" s="3" t="s">
        <v>82</v>
      </c>
      <c r="P327" s="3" t="s">
        <v>82</v>
      </c>
      <c r="Q327" s="3" t="s">
        <v>82</v>
      </c>
      <c r="R327" s="3" t="s">
        <v>82</v>
      </c>
      <c r="S327" s="3" t="s">
        <v>82</v>
      </c>
      <c r="T327" s="3" t="s">
        <v>82</v>
      </c>
      <c r="U327" s="3" t="s">
        <v>82</v>
      </c>
      <c r="V327" s="3" t="s">
        <v>82</v>
      </c>
      <c r="W327" s="3" t="s">
        <v>82</v>
      </c>
      <c r="X327" s="3" t="s">
        <v>82</v>
      </c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 t="s">
        <v>78</v>
      </c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R327" s="3" t="str">
        <f t="shared" si="21"/>
        <v>CORRECT</v>
      </c>
    </row>
    <row r="328" spans="2:70" x14ac:dyDescent="0.25">
      <c r="B328" s="1">
        <v>44566</v>
      </c>
      <c r="C328" t="s">
        <v>24</v>
      </c>
      <c r="D328" s="153">
        <v>1.0666666666666667</v>
      </c>
      <c r="E328" t="s">
        <v>994</v>
      </c>
      <c r="F328" s="153" t="s">
        <v>80</v>
      </c>
      <c r="G328" s="34" t="s">
        <v>1321</v>
      </c>
      <c r="H328" t="s">
        <v>17</v>
      </c>
      <c r="J328" s="3" t="s">
        <v>82</v>
      </c>
      <c r="K328" s="3" t="s">
        <v>82</v>
      </c>
      <c r="L328" s="3" t="s">
        <v>82</v>
      </c>
      <c r="M328" s="3" t="s">
        <v>82</v>
      </c>
      <c r="N328" s="3" t="s">
        <v>82</v>
      </c>
      <c r="O328" s="3" t="s">
        <v>82</v>
      </c>
      <c r="P328" s="3" t="s">
        <v>82</v>
      </c>
      <c r="Q328" s="3" t="s">
        <v>82</v>
      </c>
      <c r="R328" s="3" t="s">
        <v>82</v>
      </c>
      <c r="S328" s="3" t="s">
        <v>82</v>
      </c>
      <c r="T328" s="3" t="s">
        <v>82</v>
      </c>
      <c r="U328" s="3" t="s">
        <v>82</v>
      </c>
      <c r="V328" s="3" t="s">
        <v>82</v>
      </c>
      <c r="W328" s="3" t="s">
        <v>82</v>
      </c>
      <c r="X328" s="3" t="s">
        <v>82</v>
      </c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 t="s">
        <v>78</v>
      </c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R328" s="3" t="str">
        <f t="shared" si="21"/>
        <v>CORRECT</v>
      </c>
    </row>
    <row r="329" spans="2:70" x14ac:dyDescent="0.25">
      <c r="B329" s="1">
        <v>44566</v>
      </c>
      <c r="C329">
        <v>700</v>
      </c>
      <c r="D329" s="153">
        <v>1.8</v>
      </c>
      <c r="E329" t="s">
        <v>520</v>
      </c>
      <c r="F329" s="153" t="s">
        <v>83</v>
      </c>
      <c r="G329" s="34" t="s">
        <v>1322</v>
      </c>
      <c r="H329" t="s">
        <v>17</v>
      </c>
      <c r="J329" s="3" t="s">
        <v>82</v>
      </c>
      <c r="K329" s="3" t="s">
        <v>82</v>
      </c>
      <c r="L329" s="3" t="s">
        <v>82</v>
      </c>
      <c r="M329" s="3" t="s">
        <v>82</v>
      </c>
      <c r="N329" s="3" t="s">
        <v>82</v>
      </c>
      <c r="O329" s="3" t="s">
        <v>82</v>
      </c>
      <c r="P329" s="3" t="s">
        <v>82</v>
      </c>
      <c r="Q329" s="3" t="s">
        <v>82</v>
      </c>
      <c r="R329" s="3" t="s">
        <v>82</v>
      </c>
      <c r="S329" s="3" t="s">
        <v>82</v>
      </c>
      <c r="T329" s="3" t="s">
        <v>82</v>
      </c>
      <c r="U329" s="3" t="s">
        <v>82</v>
      </c>
      <c r="V329" s="3" t="s">
        <v>82</v>
      </c>
      <c r="W329" s="3" t="s">
        <v>82</v>
      </c>
      <c r="X329" s="3" t="s">
        <v>82</v>
      </c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 t="s">
        <v>132</v>
      </c>
      <c r="BL329" s="22"/>
      <c r="BM329" s="22"/>
      <c r="BN329" s="22"/>
      <c r="BO329" s="22"/>
      <c r="BR329" s="3" t="str">
        <f t="shared" si="21"/>
        <v>CORRECT</v>
      </c>
    </row>
    <row r="330" spans="2:70" x14ac:dyDescent="0.25">
      <c r="B330" s="1">
        <v>44566</v>
      </c>
      <c r="C330" t="s">
        <v>24</v>
      </c>
      <c r="D330" s="153">
        <v>1.2333333333333334</v>
      </c>
      <c r="E330" t="s">
        <v>784</v>
      </c>
      <c r="F330" s="153" t="s">
        <v>80</v>
      </c>
      <c r="G330" s="34" t="s">
        <v>1323</v>
      </c>
      <c r="H330" t="s">
        <v>17</v>
      </c>
      <c r="J330" s="3" t="s">
        <v>82</v>
      </c>
      <c r="K330" s="3" t="s">
        <v>82</v>
      </c>
      <c r="L330" s="3" t="s">
        <v>82</v>
      </c>
      <c r="M330" s="3" t="s">
        <v>82</v>
      </c>
      <c r="N330" s="3" t="s">
        <v>82</v>
      </c>
      <c r="O330" s="3" t="s">
        <v>82</v>
      </c>
      <c r="P330" s="3" t="s">
        <v>82</v>
      </c>
      <c r="Q330" s="3" t="s">
        <v>82</v>
      </c>
      <c r="R330" s="3" t="s">
        <v>82</v>
      </c>
      <c r="S330" s="3" t="s">
        <v>82</v>
      </c>
      <c r="T330" s="3" t="s">
        <v>82</v>
      </c>
      <c r="U330" s="3" t="s">
        <v>82</v>
      </c>
      <c r="V330" s="3" t="s">
        <v>82</v>
      </c>
      <c r="W330" s="3" t="s">
        <v>82</v>
      </c>
      <c r="X330" s="3" t="s">
        <v>82</v>
      </c>
      <c r="AB330" s="22"/>
      <c r="AC330" s="22"/>
      <c r="AD330" s="22"/>
      <c r="AE330" s="22"/>
      <c r="AF330" s="22"/>
      <c r="AG330" s="22"/>
      <c r="AH330" s="22"/>
      <c r="AI330" s="22"/>
      <c r="AJ330" s="22" t="s">
        <v>78</v>
      </c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R330" s="3" t="str">
        <f t="shared" si="21"/>
        <v>CORRECT</v>
      </c>
    </row>
    <row r="331" spans="2:70" x14ac:dyDescent="0.25">
      <c r="B331" s="1">
        <v>44566</v>
      </c>
      <c r="C331">
        <v>700</v>
      </c>
      <c r="D331" s="153">
        <v>2.7833333333333332</v>
      </c>
      <c r="E331" t="s">
        <v>3</v>
      </c>
      <c r="F331" s="153" t="s">
        <v>83</v>
      </c>
      <c r="G331" s="34" t="s">
        <v>1324</v>
      </c>
      <c r="H331" t="s">
        <v>17</v>
      </c>
      <c r="J331" s="3" t="s">
        <v>82</v>
      </c>
      <c r="K331" s="3" t="s">
        <v>82</v>
      </c>
      <c r="L331" s="3" t="s">
        <v>82</v>
      </c>
      <c r="M331" s="3" t="s">
        <v>82</v>
      </c>
      <c r="N331" s="3" t="s">
        <v>82</v>
      </c>
      <c r="O331" s="3" t="s">
        <v>82</v>
      </c>
      <c r="P331" s="3" t="s">
        <v>82</v>
      </c>
      <c r="Q331" s="3" t="s">
        <v>82</v>
      </c>
      <c r="R331" s="3" t="s">
        <v>82</v>
      </c>
      <c r="S331" s="3" t="s">
        <v>82</v>
      </c>
      <c r="T331" s="3" t="s">
        <v>82</v>
      </c>
      <c r="U331" s="3" t="s">
        <v>82</v>
      </c>
      <c r="V331" s="3" t="s">
        <v>82</v>
      </c>
      <c r="W331" s="3" t="s">
        <v>82</v>
      </c>
      <c r="X331" s="3" t="s">
        <v>82</v>
      </c>
      <c r="AB331" s="22" t="s">
        <v>132</v>
      </c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R331" s="3" t="str">
        <f t="shared" si="21"/>
        <v>CORRECT</v>
      </c>
    </row>
    <row r="332" spans="2:70" x14ac:dyDescent="0.25">
      <c r="B332" s="1">
        <v>44568</v>
      </c>
      <c r="C332" t="s">
        <v>24</v>
      </c>
      <c r="D332" s="153">
        <v>0.4</v>
      </c>
      <c r="E332" t="s">
        <v>61</v>
      </c>
      <c r="F332" s="153" t="s">
        <v>83</v>
      </c>
      <c r="G332" s="34" t="s">
        <v>1342</v>
      </c>
      <c r="H332" t="s">
        <v>17</v>
      </c>
      <c r="J332" s="3"/>
      <c r="K332" s="3"/>
      <c r="L332" s="3"/>
      <c r="M332" s="3"/>
      <c r="N332" s="3"/>
      <c r="O332" s="3"/>
      <c r="P332" s="3"/>
      <c r="Q332" s="3"/>
      <c r="R332" s="3" t="s">
        <v>846</v>
      </c>
      <c r="S332" s="3" t="s">
        <v>846</v>
      </c>
      <c r="T332" s="3"/>
      <c r="U332" s="3"/>
      <c r="V332" s="3"/>
      <c r="W332" s="3"/>
      <c r="X332" s="3"/>
      <c r="Z332" s="72" t="s">
        <v>1362</v>
      </c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 t="s">
        <v>132</v>
      </c>
      <c r="BC332" s="22"/>
      <c r="BD332" s="22"/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R332" s="3" t="str">
        <f t="shared" si="21"/>
        <v>CORRECT</v>
      </c>
    </row>
    <row r="333" spans="2:70" ht="45" x14ac:dyDescent="0.25">
      <c r="B333" s="1">
        <v>44568</v>
      </c>
      <c r="C333">
        <v>700</v>
      </c>
      <c r="D333" s="153">
        <v>2.5499999999999998</v>
      </c>
      <c r="E333" t="s">
        <v>316</v>
      </c>
      <c r="F333" s="153" t="s">
        <v>83</v>
      </c>
      <c r="G333" s="34" t="s">
        <v>1343</v>
      </c>
      <c r="H333" t="s">
        <v>17</v>
      </c>
      <c r="J333" s="3"/>
      <c r="K333" s="3"/>
      <c r="L333" s="3"/>
      <c r="M333" s="3"/>
      <c r="N333" s="3"/>
      <c r="O333" s="3"/>
      <c r="P333" s="3"/>
      <c r="Q333" s="3"/>
      <c r="R333" s="3" t="s">
        <v>846</v>
      </c>
      <c r="S333" s="3" t="s">
        <v>846</v>
      </c>
      <c r="T333" s="3"/>
      <c r="U333" s="3"/>
      <c r="V333" s="3"/>
      <c r="W333" s="3"/>
      <c r="X333" s="3"/>
      <c r="Z333" s="72" t="s">
        <v>1363</v>
      </c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R333" s="3" t="str">
        <f t="shared" si="21"/>
        <v>EMPTY</v>
      </c>
    </row>
    <row r="334" spans="2:70" x14ac:dyDescent="0.25">
      <c r="B334" s="1">
        <v>44568</v>
      </c>
      <c r="C334" t="s">
        <v>1799</v>
      </c>
      <c r="D334" s="153">
        <v>3.1666666666666665</v>
      </c>
      <c r="E334" t="s">
        <v>3</v>
      </c>
      <c r="F334" s="153" t="s">
        <v>83</v>
      </c>
      <c r="G334" s="34" t="s">
        <v>1344</v>
      </c>
      <c r="H334" t="s">
        <v>17</v>
      </c>
      <c r="J334" s="3"/>
      <c r="K334" s="3"/>
      <c r="L334" s="3"/>
      <c r="M334" s="3"/>
      <c r="N334" s="3"/>
      <c r="O334" s="3"/>
      <c r="P334" s="3"/>
      <c r="Q334" s="3"/>
      <c r="R334" s="3" t="s">
        <v>113</v>
      </c>
      <c r="S334" s="3" t="s">
        <v>846</v>
      </c>
      <c r="T334" s="3"/>
      <c r="U334" s="3"/>
      <c r="V334" s="3"/>
      <c r="W334" s="3"/>
      <c r="X334" s="3"/>
      <c r="Z334" s="72" t="s">
        <v>1364</v>
      </c>
      <c r="AB334" s="22" t="s">
        <v>132</v>
      </c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R334" s="3" t="str">
        <f t="shared" si="21"/>
        <v>CORRECT</v>
      </c>
    </row>
    <row r="335" spans="2:70" x14ac:dyDescent="0.25">
      <c r="B335" s="1">
        <v>44568</v>
      </c>
      <c r="C335" t="s">
        <v>24</v>
      </c>
      <c r="D335" s="153">
        <v>2.6666666666666665</v>
      </c>
      <c r="E335" t="s">
        <v>513</v>
      </c>
      <c r="F335" s="153" t="s">
        <v>80</v>
      </c>
      <c r="G335" s="34" t="s">
        <v>1345</v>
      </c>
      <c r="H335" t="s">
        <v>17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AB335" s="22"/>
      <c r="AC335" s="22"/>
      <c r="AD335" s="22"/>
      <c r="AE335" s="22" t="s">
        <v>78</v>
      </c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2"/>
      <c r="BM335" s="22"/>
      <c r="BN335" s="22"/>
      <c r="BO335" s="22"/>
      <c r="BR335" s="3" t="str">
        <f t="shared" si="21"/>
        <v>CORRECT</v>
      </c>
    </row>
    <row r="336" spans="2:70" x14ac:dyDescent="0.25">
      <c r="B336" s="1">
        <v>44568</v>
      </c>
      <c r="C336">
        <v>700</v>
      </c>
      <c r="D336" s="153">
        <v>1.5166666666666666</v>
      </c>
      <c r="E336" t="s">
        <v>65</v>
      </c>
      <c r="F336" s="153" t="s">
        <v>80</v>
      </c>
      <c r="G336" s="34" t="s">
        <v>1346</v>
      </c>
      <c r="H336" t="s">
        <v>17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/>
      <c r="BO336" s="22"/>
      <c r="BR336" s="3" t="str">
        <f t="shared" si="21"/>
        <v>EMPTY</v>
      </c>
    </row>
    <row r="337" spans="2:70" x14ac:dyDescent="0.25">
      <c r="B337" s="1">
        <v>44568</v>
      </c>
      <c r="C337" t="s">
        <v>1799</v>
      </c>
      <c r="D337" s="153">
        <v>2.1333333333333333</v>
      </c>
      <c r="E337" t="s">
        <v>91</v>
      </c>
      <c r="F337" s="153" t="s">
        <v>80</v>
      </c>
      <c r="G337" s="34" t="s">
        <v>1347</v>
      </c>
      <c r="H337" t="s">
        <v>17</v>
      </c>
      <c r="J337" s="3"/>
      <c r="K337" s="3"/>
      <c r="L337" s="3"/>
      <c r="M337" s="3"/>
      <c r="N337" s="3"/>
      <c r="O337" s="3"/>
      <c r="P337" s="3"/>
      <c r="Q337" s="3"/>
      <c r="R337" s="3" t="s">
        <v>113</v>
      </c>
      <c r="S337" s="3" t="s">
        <v>113</v>
      </c>
      <c r="T337" s="3"/>
      <c r="U337" s="3"/>
      <c r="V337" s="3"/>
      <c r="W337" s="3"/>
      <c r="X337" s="3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R337" s="3" t="str">
        <f t="shared" si="21"/>
        <v>EMPTY</v>
      </c>
    </row>
    <row r="338" spans="2:70" x14ac:dyDescent="0.25">
      <c r="B338" s="1">
        <v>44568</v>
      </c>
      <c r="C338" t="s">
        <v>24</v>
      </c>
      <c r="D338" s="153">
        <v>3.05</v>
      </c>
      <c r="E338" t="s">
        <v>65</v>
      </c>
      <c r="F338" s="153" t="s">
        <v>80</v>
      </c>
      <c r="G338" s="34" t="s">
        <v>1348</v>
      </c>
      <c r="H338" t="s">
        <v>17</v>
      </c>
      <c r="J338" s="3"/>
      <c r="K338" s="3"/>
      <c r="L338" s="3"/>
      <c r="M338" s="3"/>
      <c r="N338" s="3"/>
      <c r="O338" s="3"/>
      <c r="P338" s="3"/>
      <c r="Q338" s="3"/>
      <c r="R338" s="3" t="s">
        <v>113</v>
      </c>
      <c r="S338" s="3" t="s">
        <v>113</v>
      </c>
      <c r="T338" s="3"/>
      <c r="U338" s="3"/>
      <c r="V338" s="3" t="s">
        <v>846</v>
      </c>
      <c r="W338" s="3"/>
      <c r="X338" s="3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 t="s">
        <v>78</v>
      </c>
      <c r="AQ338" s="22"/>
      <c r="AR338" s="22"/>
      <c r="AS338" s="22"/>
      <c r="AT338" s="22"/>
      <c r="AU338" s="22"/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R338" s="3" t="str">
        <f t="shared" si="21"/>
        <v>CORRECT</v>
      </c>
    </row>
    <row r="339" spans="2:70" x14ac:dyDescent="0.25">
      <c r="B339" s="1">
        <v>44568</v>
      </c>
      <c r="C339">
        <v>700</v>
      </c>
      <c r="D339" s="153">
        <v>2.0166666666666666</v>
      </c>
      <c r="E339" t="s">
        <v>91</v>
      </c>
      <c r="F339" s="153" t="s">
        <v>83</v>
      </c>
      <c r="G339" s="34" t="s">
        <v>1349</v>
      </c>
      <c r="H339" t="s">
        <v>17</v>
      </c>
      <c r="J339" s="3"/>
      <c r="K339" s="3"/>
      <c r="L339" s="3" t="s">
        <v>846</v>
      </c>
      <c r="M339" s="3" t="s">
        <v>846</v>
      </c>
      <c r="N339" s="3"/>
      <c r="O339" s="3"/>
      <c r="P339" s="3"/>
      <c r="Q339" s="3"/>
      <c r="R339" s="3" t="s">
        <v>113</v>
      </c>
      <c r="S339" s="3" t="s">
        <v>113</v>
      </c>
      <c r="T339" s="3" t="s">
        <v>846</v>
      </c>
      <c r="U339" s="3" t="s">
        <v>113</v>
      </c>
      <c r="V339" s="3" t="s">
        <v>846</v>
      </c>
      <c r="W339" s="3"/>
      <c r="X339" s="3"/>
      <c r="Z339" s="72" t="s">
        <v>1365</v>
      </c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 t="s">
        <v>132</v>
      </c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R339" s="3" t="str">
        <f t="shared" si="21"/>
        <v>CORRECT</v>
      </c>
    </row>
    <row r="340" spans="2:70" x14ac:dyDescent="0.25">
      <c r="B340" s="1">
        <v>44568</v>
      </c>
      <c r="C340" t="s">
        <v>1799</v>
      </c>
      <c r="D340" s="153">
        <v>2.4500000000000002</v>
      </c>
      <c r="E340" t="s">
        <v>514</v>
      </c>
      <c r="F340" s="153" t="s">
        <v>80</v>
      </c>
      <c r="G340" s="34" t="s">
        <v>1350</v>
      </c>
      <c r="H340" t="s">
        <v>17</v>
      </c>
      <c r="J340" s="3"/>
      <c r="K340" s="3"/>
      <c r="L340" s="3"/>
      <c r="M340" s="3"/>
      <c r="N340" s="3"/>
      <c r="O340" s="3" t="s">
        <v>846</v>
      </c>
      <c r="P340" s="3" t="s">
        <v>846</v>
      </c>
      <c r="Q340" s="3"/>
      <c r="R340" s="3" t="s">
        <v>846</v>
      </c>
      <c r="S340" s="3" t="s">
        <v>846</v>
      </c>
      <c r="T340" s="3"/>
      <c r="U340" s="3"/>
      <c r="V340" s="3"/>
      <c r="W340" s="3"/>
      <c r="X340" s="3" t="s">
        <v>846</v>
      </c>
      <c r="AB340" s="22"/>
      <c r="AC340" s="22" t="s">
        <v>78</v>
      </c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R340" s="3" t="str">
        <f t="shared" si="21"/>
        <v>CORRECT</v>
      </c>
    </row>
    <row r="341" spans="2:70" x14ac:dyDescent="0.25">
      <c r="B341" s="1">
        <v>44568</v>
      </c>
      <c r="C341" t="s">
        <v>24</v>
      </c>
      <c r="D341" s="153">
        <v>1.6166666666666667</v>
      </c>
      <c r="E341" t="s">
        <v>58</v>
      </c>
      <c r="F341" s="153" t="s">
        <v>83</v>
      </c>
      <c r="G341" s="34" t="s">
        <v>1351</v>
      </c>
      <c r="H341" t="s">
        <v>17</v>
      </c>
      <c r="J341" s="3"/>
      <c r="K341" s="3"/>
      <c r="L341" s="3"/>
      <c r="M341" s="3"/>
      <c r="N341" s="3"/>
      <c r="O341" s="3"/>
      <c r="P341" s="3"/>
      <c r="Q341" s="3"/>
      <c r="R341" s="3" t="s">
        <v>846</v>
      </c>
      <c r="S341" s="3" t="s">
        <v>846</v>
      </c>
      <c r="T341" s="3"/>
      <c r="U341" s="3"/>
      <c r="V341" s="3"/>
      <c r="W341" s="3"/>
      <c r="X341" s="3"/>
      <c r="AB341" s="22"/>
      <c r="AC341" s="22"/>
      <c r="AD341" s="22" t="s">
        <v>132</v>
      </c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R341" s="3" t="str">
        <f t="shared" si="21"/>
        <v>CORRECT</v>
      </c>
    </row>
    <row r="342" spans="2:70" x14ac:dyDescent="0.25">
      <c r="B342" s="1">
        <v>44568</v>
      </c>
      <c r="C342">
        <v>700</v>
      </c>
      <c r="D342" s="153">
        <v>3.15</v>
      </c>
      <c r="E342" t="s">
        <v>65</v>
      </c>
      <c r="F342" s="153" t="s">
        <v>83</v>
      </c>
      <c r="G342" s="152" t="s">
        <v>1352</v>
      </c>
      <c r="H342" t="s">
        <v>17</v>
      </c>
      <c r="J342" s="3"/>
      <c r="K342" s="3"/>
      <c r="L342" s="3"/>
      <c r="M342" s="3"/>
      <c r="N342" s="3" t="s">
        <v>846</v>
      </c>
      <c r="O342" s="3" t="s">
        <v>846</v>
      </c>
      <c r="P342" s="3" t="s">
        <v>846</v>
      </c>
      <c r="Q342" s="3"/>
      <c r="R342" s="3" t="s">
        <v>846</v>
      </c>
      <c r="S342" s="3" t="s">
        <v>846</v>
      </c>
      <c r="T342" s="3" t="s">
        <v>846</v>
      </c>
      <c r="U342" s="3"/>
      <c r="V342" s="3" t="s">
        <v>846</v>
      </c>
      <c r="W342" s="3"/>
      <c r="X342" s="3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 t="s">
        <v>132</v>
      </c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/>
      <c r="BM342" s="22"/>
      <c r="BN342" s="22"/>
      <c r="BO342" s="22"/>
      <c r="BR342" s="3" t="str">
        <f t="shared" si="21"/>
        <v>CORRECT</v>
      </c>
    </row>
    <row r="343" spans="2:70" x14ac:dyDescent="0.25">
      <c r="B343" s="1">
        <v>44568</v>
      </c>
      <c r="C343" t="s">
        <v>1799</v>
      </c>
      <c r="D343" s="153">
        <v>0.9</v>
      </c>
      <c r="E343" t="s">
        <v>514</v>
      </c>
      <c r="F343" s="153" t="s">
        <v>80</v>
      </c>
      <c r="G343" s="34" t="s">
        <v>1353</v>
      </c>
      <c r="H343" t="s">
        <v>17</v>
      </c>
      <c r="J343" s="3"/>
      <c r="K343" s="3"/>
      <c r="L343" s="3"/>
      <c r="M343" s="3"/>
      <c r="N343" s="3"/>
      <c r="O343" s="3"/>
      <c r="P343" s="3"/>
      <c r="Q343" s="3"/>
      <c r="R343" s="3" t="s">
        <v>113</v>
      </c>
      <c r="S343" s="3" t="s">
        <v>113</v>
      </c>
      <c r="T343" s="3"/>
      <c r="U343" s="3"/>
      <c r="V343" s="3"/>
      <c r="W343" s="3"/>
      <c r="X343" s="3"/>
      <c r="AB343" s="22"/>
      <c r="AC343" s="22" t="s">
        <v>78</v>
      </c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R343" s="3" t="str">
        <f t="shared" si="21"/>
        <v>CORRECT</v>
      </c>
    </row>
    <row r="344" spans="2:70" x14ac:dyDescent="0.25">
      <c r="B344" s="1">
        <v>44568</v>
      </c>
      <c r="C344" t="s">
        <v>24</v>
      </c>
      <c r="D344" s="153">
        <v>2.7666666666666666</v>
      </c>
      <c r="E344" t="s">
        <v>514</v>
      </c>
      <c r="F344" s="153" t="s">
        <v>80</v>
      </c>
      <c r="G344" s="34" t="s">
        <v>1354</v>
      </c>
      <c r="H344" t="s">
        <v>17</v>
      </c>
      <c r="J344" s="3"/>
      <c r="K344" s="3"/>
      <c r="L344" s="3"/>
      <c r="M344" s="3"/>
      <c r="N344" s="3"/>
      <c r="O344" s="3"/>
      <c r="P344" s="3"/>
      <c r="Q344" s="3"/>
      <c r="R344" s="3" t="s">
        <v>113</v>
      </c>
      <c r="S344" s="3" t="s">
        <v>113</v>
      </c>
      <c r="T344" s="3"/>
      <c r="U344" s="3"/>
      <c r="V344" s="3"/>
      <c r="W344" s="3"/>
      <c r="X344" s="3"/>
      <c r="AB344" s="22"/>
      <c r="AC344" s="22" t="s">
        <v>78</v>
      </c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R344" s="3" t="str">
        <f t="shared" si="21"/>
        <v>CORRECT</v>
      </c>
    </row>
    <row r="345" spans="2:70" ht="30" x14ac:dyDescent="0.25">
      <c r="B345" s="1">
        <v>44568</v>
      </c>
      <c r="C345">
        <v>700</v>
      </c>
      <c r="D345" s="153">
        <v>2.6166666666666667</v>
      </c>
      <c r="E345" t="s">
        <v>91</v>
      </c>
      <c r="F345" s="153" t="s">
        <v>83</v>
      </c>
      <c r="G345" s="34" t="s">
        <v>1355</v>
      </c>
      <c r="H345" t="s">
        <v>17</v>
      </c>
      <c r="J345" s="3"/>
      <c r="K345" s="3"/>
      <c r="L345" s="3"/>
      <c r="M345" s="3"/>
      <c r="N345" s="3"/>
      <c r="O345" s="3" t="s">
        <v>113</v>
      </c>
      <c r="P345" s="3" t="s">
        <v>846</v>
      </c>
      <c r="Q345" s="3"/>
      <c r="R345" s="3" t="s">
        <v>846</v>
      </c>
      <c r="S345" s="3" t="s">
        <v>113</v>
      </c>
      <c r="T345" s="3"/>
      <c r="U345" s="3"/>
      <c r="V345" s="3"/>
      <c r="W345" s="3"/>
      <c r="X345" s="3"/>
      <c r="Z345" s="72" t="s">
        <v>1366</v>
      </c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 t="s">
        <v>132</v>
      </c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/>
      <c r="BN345" s="22"/>
      <c r="BO345" s="22"/>
      <c r="BR345" s="3" t="str">
        <f t="shared" si="21"/>
        <v>CORRECT</v>
      </c>
    </row>
    <row r="346" spans="2:70" x14ac:dyDescent="0.25">
      <c r="B346" s="1">
        <v>44568</v>
      </c>
      <c r="C346" t="s">
        <v>1799</v>
      </c>
      <c r="D346" s="153">
        <v>1.4166666666666667</v>
      </c>
      <c r="E346" t="s">
        <v>61</v>
      </c>
      <c r="F346" s="153" t="s">
        <v>80</v>
      </c>
      <c r="G346" s="34" t="s">
        <v>1356</v>
      </c>
      <c r="H346" t="s">
        <v>17</v>
      </c>
      <c r="J346" s="3"/>
      <c r="K346" s="3"/>
      <c r="L346" s="3"/>
      <c r="M346" s="3"/>
      <c r="N346" s="3"/>
      <c r="O346" s="3"/>
      <c r="P346" s="3"/>
      <c r="Q346" s="3"/>
      <c r="R346" s="3" t="s">
        <v>113</v>
      </c>
      <c r="S346" s="3" t="s">
        <v>113</v>
      </c>
      <c r="T346" s="3"/>
      <c r="U346" s="3"/>
      <c r="V346" s="3"/>
      <c r="W346" s="3"/>
      <c r="X346" s="3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 t="s">
        <v>78</v>
      </c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R346" s="3" t="str">
        <f t="shared" si="21"/>
        <v>CORRECT</v>
      </c>
    </row>
    <row r="347" spans="2:70" x14ac:dyDescent="0.25">
      <c r="B347" s="1">
        <v>44568</v>
      </c>
      <c r="C347" t="s">
        <v>24</v>
      </c>
      <c r="D347" s="153">
        <v>1.5166666666666666</v>
      </c>
      <c r="E347" t="s">
        <v>8</v>
      </c>
      <c r="F347" s="153" t="s">
        <v>83</v>
      </c>
      <c r="G347" s="152" t="s">
        <v>1357</v>
      </c>
      <c r="H347" t="s">
        <v>17</v>
      </c>
      <c r="J347" s="3"/>
      <c r="K347" s="3"/>
      <c r="L347" s="3"/>
      <c r="M347" s="3"/>
      <c r="N347" s="3"/>
      <c r="O347" s="3" t="s">
        <v>846</v>
      </c>
      <c r="P347" s="3" t="s">
        <v>846</v>
      </c>
      <c r="Q347" s="3" t="s">
        <v>846</v>
      </c>
      <c r="R347" s="3" t="s">
        <v>846</v>
      </c>
      <c r="S347" s="3" t="s">
        <v>846</v>
      </c>
      <c r="T347" s="3"/>
      <c r="U347" s="3"/>
      <c r="V347" s="3"/>
      <c r="W347" s="3"/>
      <c r="X347" s="3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 t="s">
        <v>132</v>
      </c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R347" s="3" t="str">
        <f t="shared" ref="BR347:BR410" si="22">IF(COUNTA(AB347:BO347)=1,"CORRECT","EMPTY")</f>
        <v>CORRECT</v>
      </c>
    </row>
    <row r="348" spans="2:70" x14ac:dyDescent="0.25">
      <c r="B348" s="1">
        <v>44568</v>
      </c>
      <c r="C348">
        <v>700</v>
      </c>
      <c r="D348" s="153">
        <v>2.6</v>
      </c>
      <c r="E348" t="s">
        <v>514</v>
      </c>
      <c r="F348" s="153" t="s">
        <v>80</v>
      </c>
      <c r="G348" s="34" t="s">
        <v>1358</v>
      </c>
      <c r="H348" t="s">
        <v>17</v>
      </c>
      <c r="J348" s="3"/>
      <c r="K348" s="3"/>
      <c r="L348" s="3"/>
      <c r="M348" s="3"/>
      <c r="N348" s="3"/>
      <c r="O348" s="3"/>
      <c r="P348" s="3"/>
      <c r="Q348" s="3"/>
      <c r="R348" s="3" t="s">
        <v>113</v>
      </c>
      <c r="S348" s="3" t="s">
        <v>113</v>
      </c>
      <c r="T348" s="3"/>
      <c r="U348" s="3"/>
      <c r="V348" s="3"/>
      <c r="W348" s="3"/>
      <c r="X348" s="3"/>
      <c r="AB348" s="22"/>
      <c r="AC348" s="22" t="s">
        <v>78</v>
      </c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R348" s="3" t="str">
        <f t="shared" si="22"/>
        <v>CORRECT</v>
      </c>
    </row>
    <row r="349" spans="2:70" x14ac:dyDescent="0.25">
      <c r="B349" s="1">
        <v>44568</v>
      </c>
      <c r="C349" t="s">
        <v>1799</v>
      </c>
      <c r="D349" s="153">
        <v>1.9666666666666668</v>
      </c>
      <c r="E349" t="s">
        <v>91</v>
      </c>
      <c r="F349" s="153" t="s">
        <v>80</v>
      </c>
      <c r="G349" s="34" t="s">
        <v>1359</v>
      </c>
      <c r="H349" t="s">
        <v>17</v>
      </c>
      <c r="J349" s="3"/>
      <c r="K349" s="3"/>
      <c r="L349" s="3"/>
      <c r="M349" s="3"/>
      <c r="N349" s="3"/>
      <c r="O349" s="3"/>
      <c r="P349" s="3"/>
      <c r="Q349" s="3"/>
      <c r="R349" s="3" t="s">
        <v>113</v>
      </c>
      <c r="S349" s="3" t="s">
        <v>113</v>
      </c>
      <c r="T349" s="3"/>
      <c r="U349" s="3"/>
      <c r="V349" s="3"/>
      <c r="W349" s="3"/>
      <c r="X349" s="3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 t="s">
        <v>78</v>
      </c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R349" s="3" t="str">
        <f t="shared" si="22"/>
        <v>CORRECT</v>
      </c>
    </row>
    <row r="350" spans="2:70" ht="30" x14ac:dyDescent="0.25">
      <c r="B350" s="1">
        <v>44568</v>
      </c>
      <c r="C350" t="s">
        <v>24</v>
      </c>
      <c r="D350" s="153">
        <v>1.2833333333333332</v>
      </c>
      <c r="E350" t="s">
        <v>514</v>
      </c>
      <c r="F350" s="153" t="s">
        <v>83</v>
      </c>
      <c r="G350" s="34" t="s">
        <v>1360</v>
      </c>
      <c r="H350" t="s">
        <v>17</v>
      </c>
      <c r="J350" s="3"/>
      <c r="K350" s="3" t="s">
        <v>846</v>
      </c>
      <c r="L350" s="3" t="s">
        <v>846</v>
      </c>
      <c r="M350" s="3"/>
      <c r="N350" s="3" t="s">
        <v>846</v>
      </c>
      <c r="O350" s="3"/>
      <c r="P350" s="3"/>
      <c r="Q350" s="3"/>
      <c r="R350" s="3" t="s">
        <v>846</v>
      </c>
      <c r="S350" s="3" t="s">
        <v>846</v>
      </c>
      <c r="T350" s="3"/>
      <c r="U350" s="3"/>
      <c r="V350" s="3"/>
      <c r="W350" s="3"/>
      <c r="X350" s="3"/>
      <c r="Z350" s="72" t="s">
        <v>1367</v>
      </c>
      <c r="AB350" s="22"/>
      <c r="AC350" s="22" t="s">
        <v>132</v>
      </c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R350" s="3" t="str">
        <f t="shared" si="22"/>
        <v>CORRECT</v>
      </c>
    </row>
    <row r="351" spans="2:70" x14ac:dyDescent="0.25">
      <c r="B351" s="1">
        <v>44568</v>
      </c>
      <c r="C351">
        <v>700</v>
      </c>
      <c r="D351" s="153">
        <v>3.7833333333333332</v>
      </c>
      <c r="E351" t="s">
        <v>514</v>
      </c>
      <c r="F351" s="153" t="s">
        <v>80</v>
      </c>
      <c r="G351" s="34" t="s">
        <v>1361</v>
      </c>
      <c r="H351" t="s">
        <v>17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AB351" s="22"/>
      <c r="AC351" s="22" t="s">
        <v>78</v>
      </c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2"/>
      <c r="BM351" s="22"/>
      <c r="BN351" s="22"/>
      <c r="BO351" s="22"/>
      <c r="BR351" s="3" t="str">
        <f t="shared" si="22"/>
        <v>CORRECT</v>
      </c>
    </row>
    <row r="352" spans="2:70" ht="30" x14ac:dyDescent="0.25">
      <c r="B352" s="1">
        <v>44568</v>
      </c>
      <c r="C352">
        <v>700</v>
      </c>
      <c r="D352" s="153">
        <v>4.916666666666667</v>
      </c>
      <c r="E352" t="s">
        <v>65</v>
      </c>
      <c r="F352" s="153" t="s">
        <v>83</v>
      </c>
      <c r="G352" s="34" t="s">
        <v>1415</v>
      </c>
      <c r="H352" t="s">
        <v>17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Z352" s="72" t="s">
        <v>1424</v>
      </c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 t="s">
        <v>132</v>
      </c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R352" s="3" t="str">
        <f>IF(COUNTA(AB352:BO352)=1,"CORRECT","EMPTY")</f>
        <v>CORRECT</v>
      </c>
    </row>
    <row r="353" spans="2:70" ht="30" x14ac:dyDescent="0.25">
      <c r="B353" s="1">
        <v>44568</v>
      </c>
      <c r="C353" t="s">
        <v>24</v>
      </c>
      <c r="D353" s="153">
        <v>2.3666666666666667</v>
      </c>
      <c r="E353" t="s">
        <v>51</v>
      </c>
      <c r="F353" s="153" t="s">
        <v>83</v>
      </c>
      <c r="G353" s="34" t="s">
        <v>1416</v>
      </c>
      <c r="H353" t="s">
        <v>17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Z353" s="72" t="s">
        <v>1425</v>
      </c>
      <c r="AB353" s="22"/>
      <c r="AC353" s="22"/>
      <c r="AD353" s="22"/>
      <c r="AE353" s="22"/>
      <c r="AF353" s="22"/>
      <c r="AG353" s="22"/>
      <c r="AH353" s="22" t="s">
        <v>132</v>
      </c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R353" s="3" t="str">
        <f>IF(COUNTA(AB353:BO353)=1,"CORRECT","EMPTY")</f>
        <v>CORRECT</v>
      </c>
    </row>
    <row r="354" spans="2:70" x14ac:dyDescent="0.25">
      <c r="B354" s="1">
        <v>44568</v>
      </c>
      <c r="C354">
        <v>700</v>
      </c>
      <c r="D354" s="153">
        <v>3.6166666666666667</v>
      </c>
      <c r="E354" t="s">
        <v>91</v>
      </c>
      <c r="F354" s="153" t="s">
        <v>83</v>
      </c>
      <c r="G354" s="34" t="s">
        <v>1417</v>
      </c>
      <c r="H354" t="s">
        <v>17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Z354" s="144" t="s">
        <v>1426</v>
      </c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 t="s">
        <v>132</v>
      </c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R354" s="3" t="str">
        <f t="shared" si="22"/>
        <v>CORRECT</v>
      </c>
    </row>
    <row r="355" spans="2:70" x14ac:dyDescent="0.25">
      <c r="B355" s="1">
        <v>44568</v>
      </c>
      <c r="C355" t="s">
        <v>24</v>
      </c>
      <c r="D355" s="153">
        <v>3.05</v>
      </c>
      <c r="E355" t="s">
        <v>91</v>
      </c>
      <c r="F355" s="153" t="s">
        <v>83</v>
      </c>
      <c r="G355" s="34" t="s">
        <v>1418</v>
      </c>
      <c r="H355" t="s">
        <v>17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Z355" s="72" t="s">
        <v>1427</v>
      </c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 t="s">
        <v>132</v>
      </c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R355" s="3" t="str">
        <f t="shared" si="22"/>
        <v>CORRECT</v>
      </c>
    </row>
    <row r="356" spans="2:70" ht="45" x14ac:dyDescent="0.25">
      <c r="B356" s="1">
        <v>44568</v>
      </c>
      <c r="C356">
        <v>700</v>
      </c>
      <c r="D356" s="153">
        <v>2.7166666666666668</v>
      </c>
      <c r="E356" t="s">
        <v>623</v>
      </c>
      <c r="F356" s="153" t="s">
        <v>83</v>
      </c>
      <c r="G356" s="34" t="s">
        <v>1419</v>
      </c>
      <c r="H356" t="s">
        <v>17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Z356" s="72" t="s">
        <v>1428</v>
      </c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 t="s">
        <v>132</v>
      </c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R356" s="3" t="str">
        <f t="shared" si="22"/>
        <v>CORRECT</v>
      </c>
    </row>
    <row r="357" spans="2:70" x14ac:dyDescent="0.25">
      <c r="B357" s="1">
        <v>44568</v>
      </c>
      <c r="C357" t="s">
        <v>24</v>
      </c>
      <c r="D357" s="153">
        <v>2.0833333333333335</v>
      </c>
      <c r="E357" t="s">
        <v>51</v>
      </c>
      <c r="F357" s="153" t="s">
        <v>83</v>
      </c>
      <c r="G357" s="34" t="s">
        <v>1420</v>
      </c>
      <c r="H357" t="s">
        <v>17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Z357" s="144" t="s">
        <v>1426</v>
      </c>
      <c r="AB357" s="22"/>
      <c r="AC357" s="22"/>
      <c r="AD357" s="22"/>
      <c r="AE357" s="22"/>
      <c r="AF357" s="22"/>
      <c r="AG357" s="22"/>
      <c r="AH357" s="22" t="s">
        <v>132</v>
      </c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R357" s="3" t="str">
        <f t="shared" si="22"/>
        <v>CORRECT</v>
      </c>
    </row>
    <row r="358" spans="2:70" x14ac:dyDescent="0.25">
      <c r="B358" s="1">
        <v>44568</v>
      </c>
      <c r="C358">
        <v>700</v>
      </c>
      <c r="D358" s="153">
        <v>3.5</v>
      </c>
      <c r="E358" t="s">
        <v>623</v>
      </c>
      <c r="F358" s="153" t="s">
        <v>80</v>
      </c>
      <c r="G358" s="152" t="s">
        <v>1421</v>
      </c>
      <c r="H358" t="s">
        <v>17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 t="s">
        <v>78</v>
      </c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R358" s="3" t="str">
        <f t="shared" si="22"/>
        <v>CORRECT</v>
      </c>
    </row>
    <row r="359" spans="2:70" x14ac:dyDescent="0.25">
      <c r="B359" s="1">
        <v>44568</v>
      </c>
      <c r="C359" t="s">
        <v>24</v>
      </c>
      <c r="D359" s="153">
        <v>3.5</v>
      </c>
      <c r="E359" t="s">
        <v>623</v>
      </c>
      <c r="F359" s="153" t="s">
        <v>80</v>
      </c>
      <c r="G359" s="34" t="s">
        <v>1422</v>
      </c>
      <c r="H359" t="s">
        <v>17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 t="s">
        <v>78</v>
      </c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R359" s="3" t="str">
        <f t="shared" si="22"/>
        <v>CORRECT</v>
      </c>
    </row>
    <row r="360" spans="2:70" x14ac:dyDescent="0.25">
      <c r="B360" s="1">
        <v>44568</v>
      </c>
      <c r="C360">
        <v>700</v>
      </c>
      <c r="D360" s="153">
        <v>2.8</v>
      </c>
      <c r="E360" t="s">
        <v>784</v>
      </c>
      <c r="F360" s="153" t="s">
        <v>80</v>
      </c>
      <c r="G360" s="34" t="s">
        <v>1423</v>
      </c>
      <c r="H360" t="s">
        <v>17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AB360" s="22"/>
      <c r="AC360" s="22"/>
      <c r="AD360" s="22"/>
      <c r="AE360" s="22"/>
      <c r="AF360" s="22"/>
      <c r="AG360" s="22"/>
      <c r="AH360" s="22"/>
      <c r="AI360" s="22"/>
      <c r="AJ360" s="22" t="s">
        <v>78</v>
      </c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R360" s="3" t="str">
        <f t="shared" si="22"/>
        <v>CORRECT</v>
      </c>
    </row>
    <row r="361" spans="2:70" x14ac:dyDescent="0.25">
      <c r="B361" s="1">
        <v>44571</v>
      </c>
      <c r="C361" t="s">
        <v>24</v>
      </c>
      <c r="D361">
        <v>1.6666666666666665</v>
      </c>
      <c r="E361" t="s">
        <v>988</v>
      </c>
      <c r="F361" s="153" t="s">
        <v>83</v>
      </c>
      <c r="G361" s="34" t="s">
        <v>1429</v>
      </c>
      <c r="H361" t="s">
        <v>17</v>
      </c>
      <c r="J361" s="3" t="s">
        <v>82</v>
      </c>
      <c r="K361" s="3" t="s">
        <v>82</v>
      </c>
      <c r="L361" s="3" t="s">
        <v>82</v>
      </c>
      <c r="M361" s="3" t="s">
        <v>82</v>
      </c>
      <c r="N361" s="3" t="s">
        <v>82</v>
      </c>
      <c r="O361" s="3" t="s">
        <v>82</v>
      </c>
      <c r="P361" s="3" t="s">
        <v>82</v>
      </c>
      <c r="Q361" s="3" t="s">
        <v>82</v>
      </c>
      <c r="R361" s="3" t="s">
        <v>82</v>
      </c>
      <c r="S361" s="3" t="s">
        <v>82</v>
      </c>
      <c r="T361" s="3" t="s">
        <v>82</v>
      </c>
      <c r="U361" s="3"/>
      <c r="V361" s="3"/>
      <c r="W361" s="3"/>
      <c r="X361" s="3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2"/>
      <c r="BG361" s="22" t="s">
        <v>132</v>
      </c>
      <c r="BH361" s="22"/>
      <c r="BI361" s="22"/>
      <c r="BJ361" s="22"/>
      <c r="BK361" s="22"/>
      <c r="BL361" s="22"/>
      <c r="BM361" s="22"/>
      <c r="BN361" s="22"/>
      <c r="BO361" s="22"/>
      <c r="BR361" s="3" t="str">
        <f t="shared" si="22"/>
        <v>CORRECT</v>
      </c>
    </row>
    <row r="362" spans="2:70" x14ac:dyDescent="0.25">
      <c r="B362" s="1">
        <v>44571</v>
      </c>
      <c r="C362" t="s">
        <v>24</v>
      </c>
      <c r="D362">
        <v>1.6333333333333333</v>
      </c>
      <c r="E362" t="s">
        <v>994</v>
      </c>
      <c r="F362" s="153" t="s">
        <v>83</v>
      </c>
      <c r="G362" s="34" t="s">
        <v>1430</v>
      </c>
      <c r="H362" t="s">
        <v>17</v>
      </c>
      <c r="J362" s="3" t="s">
        <v>82</v>
      </c>
      <c r="K362" s="3" t="s">
        <v>82</v>
      </c>
      <c r="L362" s="3" t="s">
        <v>82</v>
      </c>
      <c r="M362" s="3" t="s">
        <v>82</v>
      </c>
      <c r="N362" s="3" t="s">
        <v>82</v>
      </c>
      <c r="O362" s="3" t="s">
        <v>82</v>
      </c>
      <c r="P362" s="3" t="s">
        <v>82</v>
      </c>
      <c r="Q362" s="3" t="s">
        <v>82</v>
      </c>
      <c r="R362" s="3" t="s">
        <v>82</v>
      </c>
      <c r="S362" s="3" t="s">
        <v>82</v>
      </c>
      <c r="T362" s="3" t="s">
        <v>82</v>
      </c>
      <c r="U362" s="3"/>
      <c r="V362" s="3"/>
      <c r="W362" s="3"/>
      <c r="X362" s="3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 t="s">
        <v>132</v>
      </c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R362" s="3" t="str">
        <f t="shared" si="22"/>
        <v>CORRECT</v>
      </c>
    </row>
    <row r="363" spans="2:70" x14ac:dyDescent="0.25">
      <c r="B363" s="1">
        <v>44571</v>
      </c>
      <c r="C363" t="s">
        <v>24</v>
      </c>
      <c r="D363">
        <v>1.95</v>
      </c>
      <c r="E363" t="s">
        <v>54</v>
      </c>
      <c r="F363" s="153" t="s">
        <v>80</v>
      </c>
      <c r="G363" s="34" t="s">
        <v>1431</v>
      </c>
      <c r="H363" t="s">
        <v>17</v>
      </c>
      <c r="J363" s="3" t="s">
        <v>82</v>
      </c>
      <c r="K363" s="3" t="s">
        <v>82</v>
      </c>
      <c r="L363" s="3" t="s">
        <v>82</v>
      </c>
      <c r="M363" s="3" t="s">
        <v>82</v>
      </c>
      <c r="N363" s="3" t="s">
        <v>82</v>
      </c>
      <c r="O363" s="3" t="s">
        <v>82</v>
      </c>
      <c r="P363" s="3" t="s">
        <v>82</v>
      </c>
      <c r="Q363" s="3" t="s">
        <v>82</v>
      </c>
      <c r="R363" s="3" t="s">
        <v>82</v>
      </c>
      <c r="S363" s="3" t="s">
        <v>82</v>
      </c>
      <c r="T363" s="3" t="s">
        <v>82</v>
      </c>
      <c r="U363" s="3"/>
      <c r="V363" s="3"/>
      <c r="W363" s="3"/>
      <c r="X363" s="3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 t="s">
        <v>78</v>
      </c>
      <c r="AX363" s="22"/>
      <c r="AY363" s="22"/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2"/>
      <c r="BM363" s="22"/>
      <c r="BN363" s="22"/>
      <c r="BO363" s="22"/>
      <c r="BR363" s="3" t="str">
        <f t="shared" si="22"/>
        <v>CORRECT</v>
      </c>
    </row>
    <row r="364" spans="2:70" x14ac:dyDescent="0.25">
      <c r="B364" s="1">
        <v>44571</v>
      </c>
      <c r="C364" t="s">
        <v>24</v>
      </c>
      <c r="D364">
        <v>1.2666666666666666</v>
      </c>
      <c r="E364" t="s">
        <v>51</v>
      </c>
      <c r="F364" s="153" t="s">
        <v>80</v>
      </c>
      <c r="G364" s="34" t="s">
        <v>1432</v>
      </c>
      <c r="H364" t="s">
        <v>17</v>
      </c>
      <c r="J364" s="3" t="s">
        <v>82</v>
      </c>
      <c r="K364" s="3" t="s">
        <v>82</v>
      </c>
      <c r="L364" s="3" t="s">
        <v>82</v>
      </c>
      <c r="M364" s="3" t="s">
        <v>82</v>
      </c>
      <c r="N364" s="3" t="s">
        <v>82</v>
      </c>
      <c r="O364" s="3" t="s">
        <v>82</v>
      </c>
      <c r="P364" s="3" t="s">
        <v>82</v>
      </c>
      <c r="Q364" s="3" t="s">
        <v>82</v>
      </c>
      <c r="R364" s="3" t="s">
        <v>82</v>
      </c>
      <c r="S364" s="3" t="s">
        <v>82</v>
      </c>
      <c r="T364" s="3" t="s">
        <v>82</v>
      </c>
      <c r="U364" s="3"/>
      <c r="V364" s="3"/>
      <c r="W364" s="3"/>
      <c r="X364" s="3"/>
      <c r="AB364" s="22"/>
      <c r="AC364" s="22"/>
      <c r="AD364" s="22"/>
      <c r="AE364" s="22"/>
      <c r="AF364" s="22"/>
      <c r="AG364" s="22"/>
      <c r="AH364" s="22" t="s">
        <v>78</v>
      </c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2"/>
      <c r="BM364" s="22"/>
      <c r="BN364" s="22"/>
      <c r="BO364" s="22"/>
      <c r="BR364" s="3" t="str">
        <f t="shared" si="22"/>
        <v>CORRECT</v>
      </c>
    </row>
    <row r="365" spans="2:70" x14ac:dyDescent="0.25">
      <c r="B365" s="1">
        <v>44571</v>
      </c>
      <c r="C365" t="s">
        <v>24</v>
      </c>
      <c r="D365">
        <v>1.7666666666666666</v>
      </c>
      <c r="E365" t="s">
        <v>91</v>
      </c>
      <c r="F365" s="153" t="s">
        <v>80</v>
      </c>
      <c r="G365" s="34" t="s">
        <v>1433</v>
      </c>
      <c r="H365" t="s">
        <v>17</v>
      </c>
      <c r="J365" s="3" t="s">
        <v>82</v>
      </c>
      <c r="K365" s="3" t="s">
        <v>82</v>
      </c>
      <c r="L365" s="3" t="s">
        <v>82</v>
      </c>
      <c r="M365" s="3" t="s">
        <v>82</v>
      </c>
      <c r="N365" s="3" t="s">
        <v>82</v>
      </c>
      <c r="O365" s="3" t="s">
        <v>82</v>
      </c>
      <c r="P365" s="3" t="s">
        <v>82</v>
      </c>
      <c r="Q365" s="3" t="s">
        <v>82</v>
      </c>
      <c r="R365" s="3" t="s">
        <v>82</v>
      </c>
      <c r="S365" s="3" t="s">
        <v>82</v>
      </c>
      <c r="T365" s="3" t="s">
        <v>82</v>
      </c>
      <c r="U365" s="3"/>
      <c r="V365" s="3"/>
      <c r="W365" s="3"/>
      <c r="X365" s="3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 t="s">
        <v>78</v>
      </c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R365" s="3" t="str">
        <f t="shared" si="22"/>
        <v>CORRECT</v>
      </c>
    </row>
    <row r="366" spans="2:70" x14ac:dyDescent="0.25">
      <c r="B366" s="1">
        <v>44571</v>
      </c>
      <c r="C366" t="s">
        <v>24</v>
      </c>
      <c r="D366">
        <v>2.0166666666666666</v>
      </c>
      <c r="E366" t="s">
        <v>536</v>
      </c>
      <c r="F366" s="153" t="s">
        <v>80</v>
      </c>
      <c r="G366" s="34" t="s">
        <v>1434</v>
      </c>
      <c r="H366" t="s">
        <v>17</v>
      </c>
      <c r="J366" s="3" t="s">
        <v>82</v>
      </c>
      <c r="K366" s="3" t="s">
        <v>82</v>
      </c>
      <c r="L366" s="3" t="s">
        <v>82</v>
      </c>
      <c r="M366" s="3" t="s">
        <v>82</v>
      </c>
      <c r="N366" s="3" t="s">
        <v>82</v>
      </c>
      <c r="O366" s="3" t="s">
        <v>82</v>
      </c>
      <c r="P366" s="3" t="s">
        <v>82</v>
      </c>
      <c r="Q366" s="3" t="s">
        <v>82</v>
      </c>
      <c r="R366" s="3" t="s">
        <v>82</v>
      </c>
      <c r="S366" s="3" t="s">
        <v>82</v>
      </c>
      <c r="T366" s="3" t="s">
        <v>82</v>
      </c>
      <c r="U366" s="3"/>
      <c r="V366" s="3"/>
      <c r="W366" s="3"/>
      <c r="X366" s="3"/>
      <c r="AB366" s="22"/>
      <c r="AC366" s="22"/>
      <c r="AD366" s="22"/>
      <c r="AE366" s="22"/>
      <c r="AF366" s="22"/>
      <c r="AG366" s="22"/>
      <c r="AH366" s="22"/>
      <c r="AI366" s="22" t="s">
        <v>78</v>
      </c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R366" s="3" t="str">
        <f t="shared" si="22"/>
        <v>CORRECT</v>
      </c>
    </row>
    <row r="367" spans="2:70" x14ac:dyDescent="0.25">
      <c r="B367" s="1">
        <v>44571</v>
      </c>
      <c r="C367" t="s">
        <v>24</v>
      </c>
      <c r="D367">
        <v>3.65</v>
      </c>
      <c r="E367" t="s">
        <v>779</v>
      </c>
      <c r="F367" s="153" t="s">
        <v>80</v>
      </c>
      <c r="G367" s="34" t="s">
        <v>1435</v>
      </c>
      <c r="H367" t="s">
        <v>17</v>
      </c>
      <c r="J367" s="3" t="s">
        <v>82</v>
      </c>
      <c r="K367" s="3" t="s">
        <v>82</v>
      </c>
      <c r="L367" s="3" t="s">
        <v>82</v>
      </c>
      <c r="M367" s="3" t="s">
        <v>82</v>
      </c>
      <c r="N367" s="3" t="s">
        <v>82</v>
      </c>
      <c r="O367" s="3" t="s">
        <v>82</v>
      </c>
      <c r="P367" s="3" t="s">
        <v>82</v>
      </c>
      <c r="Q367" s="3" t="s">
        <v>82</v>
      </c>
      <c r="R367" s="3" t="s">
        <v>82</v>
      </c>
      <c r="S367" s="3" t="s">
        <v>82</v>
      </c>
      <c r="T367" s="3" t="s">
        <v>82</v>
      </c>
      <c r="U367" s="3"/>
      <c r="V367" s="3"/>
      <c r="W367" s="3"/>
      <c r="X367" s="3"/>
      <c r="AB367" s="22"/>
      <c r="AC367" s="22"/>
      <c r="AD367" s="22"/>
      <c r="AE367" s="22"/>
      <c r="AF367" s="22" t="s">
        <v>78</v>
      </c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/>
      <c r="BO367" s="22"/>
      <c r="BR367" s="3" t="str">
        <f t="shared" si="22"/>
        <v>CORRECT</v>
      </c>
    </row>
    <row r="368" spans="2:70" x14ac:dyDescent="0.25">
      <c r="B368" s="1">
        <v>44571</v>
      </c>
      <c r="C368" t="s">
        <v>24</v>
      </c>
      <c r="D368">
        <v>1.1499999999999999</v>
      </c>
      <c r="E368" t="s">
        <v>56</v>
      </c>
      <c r="F368" s="153" t="s">
        <v>80</v>
      </c>
      <c r="G368" s="34" t="s">
        <v>1436</v>
      </c>
      <c r="H368" t="s">
        <v>17</v>
      </c>
      <c r="J368" s="3" t="s">
        <v>82</v>
      </c>
      <c r="K368" s="3" t="s">
        <v>82</v>
      </c>
      <c r="L368" s="3" t="s">
        <v>82</v>
      </c>
      <c r="M368" s="3" t="s">
        <v>82</v>
      </c>
      <c r="N368" s="3" t="s">
        <v>82</v>
      </c>
      <c r="O368" s="3" t="s">
        <v>82</v>
      </c>
      <c r="P368" s="3" t="s">
        <v>82</v>
      </c>
      <c r="Q368" s="3" t="s">
        <v>82</v>
      </c>
      <c r="R368" s="3" t="s">
        <v>82</v>
      </c>
      <c r="S368" s="3" t="s">
        <v>82</v>
      </c>
      <c r="T368" s="3" t="s">
        <v>82</v>
      </c>
      <c r="U368" s="3"/>
      <c r="V368" s="3"/>
      <c r="W368" s="3"/>
      <c r="X368" s="3"/>
      <c r="AB368" s="22"/>
      <c r="AC368" s="22"/>
      <c r="AD368" s="22"/>
      <c r="AE368" s="22"/>
      <c r="AF368" s="22"/>
      <c r="AG368" s="22" t="s">
        <v>78</v>
      </c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R368" s="3" t="str">
        <f t="shared" si="22"/>
        <v>CORRECT</v>
      </c>
    </row>
    <row r="369" spans="2:70" x14ac:dyDescent="0.25">
      <c r="B369" s="1">
        <v>44571</v>
      </c>
      <c r="C369" t="s">
        <v>24</v>
      </c>
      <c r="D369">
        <v>1.6</v>
      </c>
      <c r="E369" t="s">
        <v>514</v>
      </c>
      <c r="F369" s="153" t="s">
        <v>80</v>
      </c>
      <c r="G369" s="34" t="s">
        <v>1437</v>
      </c>
      <c r="H369" t="s">
        <v>17</v>
      </c>
      <c r="J369" s="3" t="s">
        <v>82</v>
      </c>
      <c r="K369" s="3" t="s">
        <v>82</v>
      </c>
      <c r="L369" s="3" t="s">
        <v>82</v>
      </c>
      <c r="M369" s="3" t="s">
        <v>82</v>
      </c>
      <c r="N369" s="3" t="s">
        <v>82</v>
      </c>
      <c r="O369" s="3" t="s">
        <v>82</v>
      </c>
      <c r="P369" s="3" t="s">
        <v>82</v>
      </c>
      <c r="Q369" s="3" t="s">
        <v>82</v>
      </c>
      <c r="R369" s="3" t="s">
        <v>82</v>
      </c>
      <c r="S369" s="3" t="s">
        <v>82</v>
      </c>
      <c r="T369" s="3" t="s">
        <v>82</v>
      </c>
      <c r="U369" s="3"/>
      <c r="V369" s="3"/>
      <c r="W369" s="3"/>
      <c r="X369" s="3"/>
      <c r="AB369" s="22"/>
      <c r="AC369" s="22" t="s">
        <v>78</v>
      </c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R369" s="3" t="str">
        <f t="shared" si="22"/>
        <v>CORRECT</v>
      </c>
    </row>
    <row r="370" spans="2:70" x14ac:dyDescent="0.25">
      <c r="B370" s="1">
        <v>44586</v>
      </c>
      <c r="C370" t="s">
        <v>24</v>
      </c>
      <c r="D370" s="201">
        <v>0.6</v>
      </c>
      <c r="E370" t="s">
        <v>514</v>
      </c>
      <c r="F370" s="3" t="s">
        <v>83</v>
      </c>
      <c r="G370" s="34" t="s">
        <v>1445</v>
      </c>
      <c r="H370" t="s">
        <v>17</v>
      </c>
      <c r="J370" s="3" t="s">
        <v>82</v>
      </c>
      <c r="K370" s="3" t="s">
        <v>82</v>
      </c>
      <c r="L370" s="3" t="s">
        <v>82</v>
      </c>
      <c r="M370" s="3" t="s">
        <v>82</v>
      </c>
      <c r="N370" s="3" t="s">
        <v>82</v>
      </c>
      <c r="O370" s="3" t="s">
        <v>82</v>
      </c>
      <c r="P370" s="3" t="s">
        <v>82</v>
      </c>
      <c r="Q370" s="3" t="s">
        <v>82</v>
      </c>
      <c r="R370" s="3" t="s">
        <v>82</v>
      </c>
      <c r="S370" s="3" t="s">
        <v>82</v>
      </c>
      <c r="T370" s="3" t="s">
        <v>82</v>
      </c>
      <c r="U370" s="3" t="s">
        <v>82</v>
      </c>
      <c r="V370" s="3" t="s">
        <v>82</v>
      </c>
      <c r="W370" s="3" t="s">
        <v>82</v>
      </c>
      <c r="X370" s="3" t="s">
        <v>82</v>
      </c>
      <c r="AB370" s="22"/>
      <c r="AC370" s="22" t="s">
        <v>132</v>
      </c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R370" s="3" t="str">
        <f t="shared" si="22"/>
        <v>CORRECT</v>
      </c>
    </row>
    <row r="371" spans="2:70" x14ac:dyDescent="0.25">
      <c r="B371" s="1">
        <v>44586</v>
      </c>
      <c r="C371" t="s">
        <v>24</v>
      </c>
      <c r="D371" s="201">
        <v>3.1166666666666667</v>
      </c>
      <c r="E371" t="s">
        <v>3</v>
      </c>
      <c r="F371" s="3" t="s">
        <v>80</v>
      </c>
      <c r="G371" s="34" t="s">
        <v>1446</v>
      </c>
      <c r="H371" t="s">
        <v>17</v>
      </c>
      <c r="J371" s="3" t="s">
        <v>82</v>
      </c>
      <c r="K371" s="3" t="s">
        <v>82</v>
      </c>
      <c r="L371" s="3" t="s">
        <v>82</v>
      </c>
      <c r="M371" s="3" t="s">
        <v>82</v>
      </c>
      <c r="N371" s="3" t="s">
        <v>82</v>
      </c>
      <c r="O371" s="3" t="s">
        <v>82</v>
      </c>
      <c r="P371" s="3" t="s">
        <v>82</v>
      </c>
      <c r="Q371" s="3" t="s">
        <v>82</v>
      </c>
      <c r="R371" s="3" t="s">
        <v>82</v>
      </c>
      <c r="S371" s="3" t="s">
        <v>82</v>
      </c>
      <c r="T371" s="3" t="s">
        <v>82</v>
      </c>
      <c r="U371" s="3" t="s">
        <v>82</v>
      </c>
      <c r="V371" s="3" t="s">
        <v>82</v>
      </c>
      <c r="W371" s="3" t="s">
        <v>82</v>
      </c>
      <c r="X371" s="3" t="s">
        <v>82</v>
      </c>
      <c r="AB371" s="22" t="s">
        <v>78</v>
      </c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R371" s="3" t="str">
        <f t="shared" si="22"/>
        <v>CORRECT</v>
      </c>
    </row>
    <row r="372" spans="2:70" x14ac:dyDescent="0.25">
      <c r="B372" s="1">
        <v>44586</v>
      </c>
      <c r="C372">
        <v>700</v>
      </c>
      <c r="D372" s="201">
        <v>1.35</v>
      </c>
      <c r="E372" t="s">
        <v>988</v>
      </c>
      <c r="F372" s="3" t="s">
        <v>80</v>
      </c>
      <c r="G372" s="34" t="s">
        <v>1447</v>
      </c>
      <c r="H372" t="s">
        <v>17</v>
      </c>
      <c r="J372" s="3" t="s">
        <v>82</v>
      </c>
      <c r="K372" s="3" t="s">
        <v>82</v>
      </c>
      <c r="L372" s="3" t="s">
        <v>82</v>
      </c>
      <c r="M372" s="3" t="s">
        <v>82</v>
      </c>
      <c r="N372" s="3" t="s">
        <v>82</v>
      </c>
      <c r="O372" s="3" t="s">
        <v>82</v>
      </c>
      <c r="P372" s="3" t="s">
        <v>82</v>
      </c>
      <c r="Q372" s="3" t="s">
        <v>82</v>
      </c>
      <c r="R372" s="3" t="s">
        <v>82</v>
      </c>
      <c r="S372" s="3" t="s">
        <v>82</v>
      </c>
      <c r="T372" s="3" t="s">
        <v>82</v>
      </c>
      <c r="U372" s="3" t="s">
        <v>82</v>
      </c>
      <c r="V372" s="3" t="s">
        <v>82</v>
      </c>
      <c r="W372" s="3" t="s">
        <v>82</v>
      </c>
      <c r="X372" s="3" t="s">
        <v>82</v>
      </c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 t="s">
        <v>78</v>
      </c>
      <c r="BH372" s="22"/>
      <c r="BI372" s="22"/>
      <c r="BJ372" s="22"/>
      <c r="BK372" s="22"/>
      <c r="BL372" s="22"/>
      <c r="BM372" s="22"/>
      <c r="BN372" s="22"/>
      <c r="BO372" s="22"/>
      <c r="BR372" s="3" t="str">
        <f t="shared" si="22"/>
        <v>CORRECT</v>
      </c>
    </row>
    <row r="373" spans="2:70" x14ac:dyDescent="0.25">
      <c r="B373" s="1">
        <v>44586</v>
      </c>
      <c r="C373" t="s">
        <v>24</v>
      </c>
      <c r="D373" s="201">
        <v>1.8166666666666667</v>
      </c>
      <c r="E373" t="s">
        <v>91</v>
      </c>
      <c r="F373" s="3" t="s">
        <v>80</v>
      </c>
      <c r="G373" s="34" t="s">
        <v>1448</v>
      </c>
      <c r="H373" t="s">
        <v>17</v>
      </c>
      <c r="J373" s="3" t="s">
        <v>82</v>
      </c>
      <c r="K373" s="3" t="s">
        <v>82</v>
      </c>
      <c r="L373" s="3" t="s">
        <v>82</v>
      </c>
      <c r="M373" s="3" t="s">
        <v>82</v>
      </c>
      <c r="N373" s="3" t="s">
        <v>82</v>
      </c>
      <c r="O373" s="3" t="s">
        <v>82</v>
      </c>
      <c r="P373" s="3" t="s">
        <v>82</v>
      </c>
      <c r="Q373" s="3" t="s">
        <v>82</v>
      </c>
      <c r="R373" s="3" t="s">
        <v>82</v>
      </c>
      <c r="S373" s="3" t="s">
        <v>82</v>
      </c>
      <c r="T373" s="3" t="s">
        <v>82</v>
      </c>
      <c r="U373" s="3" t="s">
        <v>82</v>
      </c>
      <c r="V373" s="3" t="s">
        <v>82</v>
      </c>
      <c r="W373" s="3" t="s">
        <v>82</v>
      </c>
      <c r="X373" s="3" t="s">
        <v>82</v>
      </c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 t="s">
        <v>78</v>
      </c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/>
      <c r="BR373" s="3" t="str">
        <f t="shared" si="22"/>
        <v>CORRECT</v>
      </c>
    </row>
    <row r="374" spans="2:70" x14ac:dyDescent="0.25">
      <c r="B374" s="1">
        <v>44586</v>
      </c>
      <c r="C374">
        <v>700</v>
      </c>
      <c r="D374" s="201">
        <v>6.05</v>
      </c>
      <c r="E374" t="s">
        <v>676</v>
      </c>
      <c r="F374" s="3" t="s">
        <v>83</v>
      </c>
      <c r="G374" s="34" t="s">
        <v>1449</v>
      </c>
      <c r="H374" t="s">
        <v>17</v>
      </c>
      <c r="J374" s="3" t="s">
        <v>82</v>
      </c>
      <c r="K374" s="3" t="s">
        <v>82</v>
      </c>
      <c r="L374" s="3" t="s">
        <v>82</v>
      </c>
      <c r="M374" s="3" t="s">
        <v>82</v>
      </c>
      <c r="N374" s="3" t="s">
        <v>82</v>
      </c>
      <c r="O374" s="3" t="s">
        <v>82</v>
      </c>
      <c r="P374" s="3" t="s">
        <v>82</v>
      </c>
      <c r="Q374" s="3" t="s">
        <v>82</v>
      </c>
      <c r="R374" s="3" t="s">
        <v>82</v>
      </c>
      <c r="S374" s="3" t="s">
        <v>82</v>
      </c>
      <c r="T374" s="3" t="s">
        <v>82</v>
      </c>
      <c r="U374" s="3" t="s">
        <v>82</v>
      </c>
      <c r="V374" s="3" t="s">
        <v>82</v>
      </c>
      <c r="W374" s="3" t="s">
        <v>82</v>
      </c>
      <c r="X374" s="3" t="s">
        <v>82</v>
      </c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 t="s">
        <v>132</v>
      </c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R374" s="3" t="str">
        <f t="shared" si="22"/>
        <v>CORRECT</v>
      </c>
    </row>
    <row r="375" spans="2:70" x14ac:dyDescent="0.25">
      <c r="B375" s="1">
        <v>44586</v>
      </c>
      <c r="C375" t="s">
        <v>24</v>
      </c>
      <c r="D375" s="201">
        <v>2.0499999999999998</v>
      </c>
      <c r="E375" t="s">
        <v>514</v>
      </c>
      <c r="F375" s="3" t="s">
        <v>80</v>
      </c>
      <c r="G375" s="34" t="s">
        <v>1450</v>
      </c>
      <c r="H375" t="s">
        <v>17</v>
      </c>
      <c r="J375" s="3" t="s">
        <v>82</v>
      </c>
      <c r="K375" s="3" t="s">
        <v>82</v>
      </c>
      <c r="L375" s="3" t="s">
        <v>82</v>
      </c>
      <c r="M375" s="3" t="s">
        <v>82</v>
      </c>
      <c r="N375" s="3" t="s">
        <v>82</v>
      </c>
      <c r="O375" s="3" t="s">
        <v>82</v>
      </c>
      <c r="P375" s="3" t="s">
        <v>82</v>
      </c>
      <c r="Q375" s="3" t="s">
        <v>82</v>
      </c>
      <c r="R375" s="3" t="s">
        <v>82</v>
      </c>
      <c r="S375" s="3" t="s">
        <v>82</v>
      </c>
      <c r="T375" s="3" t="s">
        <v>82</v>
      </c>
      <c r="U375" s="3" t="s">
        <v>82</v>
      </c>
      <c r="V375" s="3" t="s">
        <v>82</v>
      </c>
      <c r="W375" s="3" t="s">
        <v>82</v>
      </c>
      <c r="X375" s="3" t="s">
        <v>82</v>
      </c>
      <c r="AB375" s="22"/>
      <c r="AC375" s="22" t="s">
        <v>78</v>
      </c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/>
      <c r="BN375" s="22"/>
      <c r="BO375" s="22"/>
      <c r="BR375" s="3" t="str">
        <f t="shared" si="22"/>
        <v>CORRECT</v>
      </c>
    </row>
    <row r="376" spans="2:70" x14ac:dyDescent="0.25">
      <c r="B376" s="1">
        <v>44586</v>
      </c>
      <c r="C376">
        <v>700</v>
      </c>
      <c r="D376" s="201">
        <v>4.8499999999999996</v>
      </c>
      <c r="E376" t="s">
        <v>988</v>
      </c>
      <c r="F376" s="3" t="s">
        <v>83</v>
      </c>
      <c r="G376" s="34" t="s">
        <v>1451</v>
      </c>
      <c r="H376" t="s">
        <v>17</v>
      </c>
      <c r="J376" s="3" t="s">
        <v>82</v>
      </c>
      <c r="K376" s="3" t="s">
        <v>82</v>
      </c>
      <c r="L376" s="3" t="s">
        <v>82</v>
      </c>
      <c r="M376" s="3" t="s">
        <v>82</v>
      </c>
      <c r="N376" s="3" t="s">
        <v>82</v>
      </c>
      <c r="O376" s="3" t="s">
        <v>82</v>
      </c>
      <c r="P376" s="3" t="s">
        <v>82</v>
      </c>
      <c r="Q376" s="3" t="s">
        <v>82</v>
      </c>
      <c r="R376" s="3" t="s">
        <v>82</v>
      </c>
      <c r="S376" s="3" t="s">
        <v>82</v>
      </c>
      <c r="T376" s="3" t="s">
        <v>82</v>
      </c>
      <c r="U376" s="3" t="s">
        <v>82</v>
      </c>
      <c r="V376" s="3" t="s">
        <v>82</v>
      </c>
      <c r="W376" s="3" t="s">
        <v>82</v>
      </c>
      <c r="X376" s="3" t="s">
        <v>82</v>
      </c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 t="s">
        <v>132</v>
      </c>
      <c r="BH376" s="22"/>
      <c r="BI376" s="22"/>
      <c r="BJ376" s="22"/>
      <c r="BK376" s="22"/>
      <c r="BL376" s="22"/>
      <c r="BM376" s="22"/>
      <c r="BN376" s="22"/>
      <c r="BO376" s="22"/>
      <c r="BR376" s="3" t="str">
        <f t="shared" si="22"/>
        <v>CORRECT</v>
      </c>
    </row>
    <row r="377" spans="2:70" x14ac:dyDescent="0.25">
      <c r="B377" s="1">
        <v>44586</v>
      </c>
      <c r="C377" t="s">
        <v>24</v>
      </c>
      <c r="D377" s="201">
        <v>4.4833333333333334</v>
      </c>
      <c r="E377" t="s">
        <v>994</v>
      </c>
      <c r="F377" s="3" t="s">
        <v>80</v>
      </c>
      <c r="G377" s="152" t="s">
        <v>1452</v>
      </c>
      <c r="H377" t="s">
        <v>17</v>
      </c>
      <c r="J377" s="3" t="s">
        <v>82</v>
      </c>
      <c r="K377" s="3" t="s">
        <v>82</v>
      </c>
      <c r="L377" s="3" t="s">
        <v>82</v>
      </c>
      <c r="M377" s="3" t="s">
        <v>82</v>
      </c>
      <c r="N377" s="3" t="s">
        <v>82</v>
      </c>
      <c r="O377" s="3" t="s">
        <v>82</v>
      </c>
      <c r="P377" s="3" t="s">
        <v>82</v>
      </c>
      <c r="Q377" s="3" t="s">
        <v>82</v>
      </c>
      <c r="R377" s="3" t="s">
        <v>82</v>
      </c>
      <c r="S377" s="3" t="s">
        <v>82</v>
      </c>
      <c r="T377" s="3" t="s">
        <v>82</v>
      </c>
      <c r="U377" s="3" t="s">
        <v>82</v>
      </c>
      <c r="V377" s="3" t="s">
        <v>82</v>
      </c>
      <c r="W377" s="3" t="s">
        <v>82</v>
      </c>
      <c r="X377" s="3" t="s">
        <v>82</v>
      </c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 t="s">
        <v>78</v>
      </c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R377" s="3" t="str">
        <f t="shared" si="22"/>
        <v>CORRECT</v>
      </c>
    </row>
    <row r="378" spans="2:70" x14ac:dyDescent="0.25">
      <c r="B378" s="1">
        <v>44586</v>
      </c>
      <c r="C378">
        <v>700</v>
      </c>
      <c r="D378" s="201">
        <v>2.0666666666666669</v>
      </c>
      <c r="E378" t="s">
        <v>994</v>
      </c>
      <c r="F378" s="3" t="s">
        <v>83</v>
      </c>
      <c r="G378" s="34" t="s">
        <v>1453</v>
      </c>
      <c r="H378" t="s">
        <v>17</v>
      </c>
      <c r="J378" s="3" t="s">
        <v>82</v>
      </c>
      <c r="K378" s="3" t="s">
        <v>82</v>
      </c>
      <c r="L378" s="3" t="s">
        <v>82</v>
      </c>
      <c r="M378" s="3" t="s">
        <v>82</v>
      </c>
      <c r="N378" s="3" t="s">
        <v>82</v>
      </c>
      <c r="O378" s="3" t="s">
        <v>82</v>
      </c>
      <c r="P378" s="3" t="s">
        <v>82</v>
      </c>
      <c r="Q378" s="3" t="s">
        <v>82</v>
      </c>
      <c r="R378" s="3" t="s">
        <v>82</v>
      </c>
      <c r="S378" s="3" t="s">
        <v>82</v>
      </c>
      <c r="T378" s="3" t="s">
        <v>82</v>
      </c>
      <c r="U378" s="3" t="s">
        <v>82</v>
      </c>
      <c r="V378" s="3" t="s">
        <v>82</v>
      </c>
      <c r="W378" s="3" t="s">
        <v>82</v>
      </c>
      <c r="X378" s="3" t="s">
        <v>82</v>
      </c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 t="s">
        <v>132</v>
      </c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/>
      <c r="BO378" s="22"/>
      <c r="BR378" s="3" t="str">
        <f t="shared" si="22"/>
        <v>CORRECT</v>
      </c>
    </row>
    <row r="379" spans="2:70" x14ac:dyDescent="0.25">
      <c r="B379" s="1">
        <v>44587</v>
      </c>
      <c r="C379" t="s">
        <v>24</v>
      </c>
      <c r="D379">
        <v>4.1500000000000004</v>
      </c>
      <c r="E379" t="s">
        <v>91</v>
      </c>
      <c r="F379" s="3" t="s">
        <v>80</v>
      </c>
      <c r="G379" s="34" t="s">
        <v>1462</v>
      </c>
      <c r="H379" t="s">
        <v>17</v>
      </c>
      <c r="J379" s="3" t="s">
        <v>82</v>
      </c>
      <c r="K379" s="3" t="s">
        <v>82</v>
      </c>
      <c r="L379" s="3" t="s">
        <v>82</v>
      </c>
      <c r="M379" s="3" t="s">
        <v>82</v>
      </c>
      <c r="N379" s="3" t="s">
        <v>82</v>
      </c>
      <c r="O379" s="3" t="s">
        <v>82</v>
      </c>
      <c r="P379" s="3" t="s">
        <v>82</v>
      </c>
      <c r="Q379" s="3" t="s">
        <v>82</v>
      </c>
      <c r="R379" s="3" t="s">
        <v>82</v>
      </c>
      <c r="S379" s="3" t="s">
        <v>82</v>
      </c>
      <c r="T379" s="3" t="s">
        <v>82</v>
      </c>
      <c r="U379" s="3" t="s">
        <v>82</v>
      </c>
      <c r="V379" s="3" t="s">
        <v>82</v>
      </c>
      <c r="W379" s="3" t="s">
        <v>82</v>
      </c>
      <c r="X379" s="3" t="s">
        <v>82</v>
      </c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 t="s">
        <v>78</v>
      </c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/>
      <c r="BO379" s="22"/>
      <c r="BR379" s="3" t="str">
        <f t="shared" si="22"/>
        <v>CORRECT</v>
      </c>
    </row>
    <row r="380" spans="2:70" x14ac:dyDescent="0.25">
      <c r="B380" s="1">
        <v>44587</v>
      </c>
      <c r="C380" t="s">
        <v>24</v>
      </c>
      <c r="D380">
        <v>2.3833333333333333</v>
      </c>
      <c r="E380" t="s">
        <v>8</v>
      </c>
      <c r="F380" s="3" t="s">
        <v>80</v>
      </c>
      <c r="G380" s="34" t="s">
        <v>1463</v>
      </c>
      <c r="H380" t="s">
        <v>17</v>
      </c>
      <c r="J380" s="3" t="s">
        <v>82</v>
      </c>
      <c r="K380" s="3" t="s">
        <v>82</v>
      </c>
      <c r="L380" s="3" t="s">
        <v>82</v>
      </c>
      <c r="M380" s="3" t="s">
        <v>82</v>
      </c>
      <c r="N380" s="3" t="s">
        <v>82</v>
      </c>
      <c r="O380" s="3" t="s">
        <v>82</v>
      </c>
      <c r="P380" s="3" t="s">
        <v>82</v>
      </c>
      <c r="Q380" s="3" t="s">
        <v>82</v>
      </c>
      <c r="R380" s="3" t="s">
        <v>82</v>
      </c>
      <c r="S380" s="3" t="s">
        <v>82</v>
      </c>
      <c r="T380" s="3" t="s">
        <v>82</v>
      </c>
      <c r="U380" s="3" t="s">
        <v>82</v>
      </c>
      <c r="V380" s="3" t="s">
        <v>82</v>
      </c>
      <c r="W380" s="3" t="s">
        <v>82</v>
      </c>
      <c r="X380" s="3" t="s">
        <v>82</v>
      </c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 t="s">
        <v>78</v>
      </c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R380" s="3" t="str">
        <f t="shared" si="22"/>
        <v>CORRECT</v>
      </c>
    </row>
    <row r="381" spans="2:70" x14ac:dyDescent="0.25">
      <c r="B381" s="1">
        <v>44587</v>
      </c>
      <c r="C381" t="s">
        <v>24</v>
      </c>
      <c r="D381">
        <v>2.2833333333333332</v>
      </c>
      <c r="E381" t="s">
        <v>536</v>
      </c>
      <c r="F381" s="3" t="s">
        <v>80</v>
      </c>
      <c r="G381" s="34" t="s">
        <v>1464</v>
      </c>
      <c r="H381" t="s">
        <v>17</v>
      </c>
      <c r="J381" s="3" t="s">
        <v>82</v>
      </c>
      <c r="K381" s="3" t="s">
        <v>82</v>
      </c>
      <c r="L381" s="3" t="s">
        <v>82</v>
      </c>
      <c r="M381" s="3" t="s">
        <v>82</v>
      </c>
      <c r="N381" s="3" t="s">
        <v>82</v>
      </c>
      <c r="O381" s="3" t="s">
        <v>82</v>
      </c>
      <c r="P381" s="3" t="s">
        <v>82</v>
      </c>
      <c r="Q381" s="3" t="s">
        <v>82</v>
      </c>
      <c r="R381" s="3" t="s">
        <v>82</v>
      </c>
      <c r="S381" s="3" t="s">
        <v>82</v>
      </c>
      <c r="T381" s="3" t="s">
        <v>82</v>
      </c>
      <c r="U381" s="3" t="s">
        <v>82</v>
      </c>
      <c r="V381" s="3" t="s">
        <v>82</v>
      </c>
      <c r="W381" s="3" t="s">
        <v>82</v>
      </c>
      <c r="X381" s="3" t="s">
        <v>82</v>
      </c>
      <c r="AB381" s="22"/>
      <c r="AC381" s="22"/>
      <c r="AD381" s="22"/>
      <c r="AE381" s="22"/>
      <c r="AF381" s="22"/>
      <c r="AG381" s="22"/>
      <c r="AH381" s="22"/>
      <c r="AI381" s="22" t="s">
        <v>78</v>
      </c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R381" s="3" t="str">
        <f t="shared" si="22"/>
        <v>CORRECT</v>
      </c>
    </row>
    <row r="382" spans="2:70" x14ac:dyDescent="0.25">
      <c r="B382" s="1">
        <v>44587</v>
      </c>
      <c r="C382" t="s">
        <v>24</v>
      </c>
      <c r="D382">
        <v>3.4333333333333336</v>
      </c>
      <c r="E382" t="s">
        <v>547</v>
      </c>
      <c r="F382" s="3" t="s">
        <v>80</v>
      </c>
      <c r="G382" s="34" t="s">
        <v>1465</v>
      </c>
      <c r="H382" t="s">
        <v>17</v>
      </c>
      <c r="J382" s="3" t="s">
        <v>82</v>
      </c>
      <c r="K382" s="3" t="s">
        <v>82</v>
      </c>
      <c r="L382" s="3" t="s">
        <v>82</v>
      </c>
      <c r="M382" s="3" t="s">
        <v>82</v>
      </c>
      <c r="N382" s="3" t="s">
        <v>82</v>
      </c>
      <c r="O382" s="3" t="s">
        <v>82</v>
      </c>
      <c r="P382" s="3" t="s">
        <v>82</v>
      </c>
      <c r="Q382" s="3" t="s">
        <v>82</v>
      </c>
      <c r="R382" s="3" t="s">
        <v>82</v>
      </c>
      <c r="S382" s="3" t="s">
        <v>82</v>
      </c>
      <c r="T382" s="3" t="s">
        <v>82</v>
      </c>
      <c r="U382" s="3" t="s">
        <v>82</v>
      </c>
      <c r="V382" s="3" t="s">
        <v>82</v>
      </c>
      <c r="W382" s="3" t="s">
        <v>82</v>
      </c>
      <c r="X382" s="3" t="s">
        <v>82</v>
      </c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 t="s">
        <v>78</v>
      </c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R382" s="3" t="str">
        <f t="shared" si="22"/>
        <v>CORRECT</v>
      </c>
    </row>
    <row r="383" spans="2:70" x14ac:dyDescent="0.25">
      <c r="B383" s="1">
        <v>44587</v>
      </c>
      <c r="C383" t="s">
        <v>24</v>
      </c>
      <c r="D383">
        <v>2.2999999999999998</v>
      </c>
      <c r="E383" t="s">
        <v>10</v>
      </c>
      <c r="F383" s="3" t="s">
        <v>80</v>
      </c>
      <c r="G383" s="34" t="s">
        <v>1466</v>
      </c>
      <c r="H383" t="s">
        <v>17</v>
      </c>
      <c r="J383" s="3" t="s">
        <v>82</v>
      </c>
      <c r="K383" s="3" t="s">
        <v>82</v>
      </c>
      <c r="L383" s="3" t="s">
        <v>82</v>
      </c>
      <c r="M383" s="3" t="s">
        <v>82</v>
      </c>
      <c r="N383" s="3" t="s">
        <v>82</v>
      </c>
      <c r="O383" s="3" t="s">
        <v>82</v>
      </c>
      <c r="P383" s="3" t="s">
        <v>82</v>
      </c>
      <c r="Q383" s="3" t="s">
        <v>82</v>
      </c>
      <c r="R383" s="3" t="s">
        <v>82</v>
      </c>
      <c r="S383" s="3" t="s">
        <v>82</v>
      </c>
      <c r="T383" s="3" t="s">
        <v>82</v>
      </c>
      <c r="U383" s="3" t="s">
        <v>82</v>
      </c>
      <c r="V383" s="3" t="s">
        <v>82</v>
      </c>
      <c r="W383" s="3" t="s">
        <v>82</v>
      </c>
      <c r="X383" s="3" t="s">
        <v>82</v>
      </c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 t="s">
        <v>78</v>
      </c>
      <c r="BR383" s="3" t="str">
        <f t="shared" si="22"/>
        <v>CORRECT</v>
      </c>
    </row>
    <row r="384" spans="2:70" ht="30" x14ac:dyDescent="0.25">
      <c r="B384" s="1">
        <v>44587</v>
      </c>
      <c r="C384" t="s">
        <v>24</v>
      </c>
      <c r="D384">
        <v>6.1</v>
      </c>
      <c r="E384" t="s">
        <v>54</v>
      </c>
      <c r="F384" s="3" t="s">
        <v>83</v>
      </c>
      <c r="G384" s="34" t="s">
        <v>1467</v>
      </c>
      <c r="H384" t="s">
        <v>17</v>
      </c>
      <c r="J384" s="3" t="s">
        <v>82</v>
      </c>
      <c r="K384" s="3" t="s">
        <v>82</v>
      </c>
      <c r="L384" s="3" t="s">
        <v>82</v>
      </c>
      <c r="M384" s="3" t="s">
        <v>82</v>
      </c>
      <c r="N384" s="3" t="s">
        <v>82</v>
      </c>
      <c r="O384" s="3" t="s">
        <v>82</v>
      </c>
      <c r="P384" s="3" t="s">
        <v>82</v>
      </c>
      <c r="Q384" s="3" t="s">
        <v>82</v>
      </c>
      <c r="R384" s="3" t="s">
        <v>82</v>
      </c>
      <c r="S384" s="3" t="s">
        <v>82</v>
      </c>
      <c r="T384" s="3" t="s">
        <v>82</v>
      </c>
      <c r="U384" s="3" t="s">
        <v>82</v>
      </c>
      <c r="V384" s="3" t="s">
        <v>82</v>
      </c>
      <c r="W384" s="3" t="s">
        <v>82</v>
      </c>
      <c r="X384" s="3" t="s">
        <v>82</v>
      </c>
      <c r="Z384" s="72" t="s">
        <v>1478</v>
      </c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 t="s">
        <v>132</v>
      </c>
      <c r="AX384" s="22"/>
      <c r="AY384" s="22"/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R384" s="3" t="str">
        <f t="shared" si="22"/>
        <v>CORRECT</v>
      </c>
    </row>
    <row r="385" spans="2:70" ht="30" x14ac:dyDescent="0.25">
      <c r="B385" s="1">
        <v>44587</v>
      </c>
      <c r="C385" t="s">
        <v>24</v>
      </c>
      <c r="D385">
        <v>2.9333333333333336</v>
      </c>
      <c r="E385" t="s">
        <v>56</v>
      </c>
      <c r="F385" s="3" t="s">
        <v>83</v>
      </c>
      <c r="G385" s="34" t="s">
        <v>1468</v>
      </c>
      <c r="H385" t="s">
        <v>17</v>
      </c>
      <c r="J385" s="3" t="s">
        <v>82</v>
      </c>
      <c r="K385" s="3" t="s">
        <v>82</v>
      </c>
      <c r="L385" s="3" t="s">
        <v>82</v>
      </c>
      <c r="M385" s="3" t="s">
        <v>82</v>
      </c>
      <c r="N385" s="3" t="s">
        <v>82</v>
      </c>
      <c r="O385" s="3" t="s">
        <v>82</v>
      </c>
      <c r="P385" s="3" t="s">
        <v>82</v>
      </c>
      <c r="Q385" s="3" t="s">
        <v>82</v>
      </c>
      <c r="R385" s="3" t="s">
        <v>82</v>
      </c>
      <c r="S385" s="3" t="s">
        <v>82</v>
      </c>
      <c r="T385" s="3" t="s">
        <v>82</v>
      </c>
      <c r="U385" s="3" t="s">
        <v>82</v>
      </c>
      <c r="V385" s="3" t="s">
        <v>82</v>
      </c>
      <c r="W385" s="3" t="s">
        <v>82</v>
      </c>
      <c r="X385" s="3" t="s">
        <v>82</v>
      </c>
      <c r="Z385" s="72" t="s">
        <v>1479</v>
      </c>
      <c r="AB385" s="22"/>
      <c r="AC385" s="22"/>
      <c r="AD385" s="22"/>
      <c r="AE385" s="22"/>
      <c r="AF385" s="22"/>
      <c r="AG385" s="22" t="s">
        <v>132</v>
      </c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R385" s="3" t="str">
        <f t="shared" si="22"/>
        <v>CORRECT</v>
      </c>
    </row>
    <row r="386" spans="2:70" x14ac:dyDescent="0.25">
      <c r="B386" s="1">
        <v>44587</v>
      </c>
      <c r="C386" t="s">
        <v>24</v>
      </c>
      <c r="D386">
        <v>2.6</v>
      </c>
      <c r="E386" t="s">
        <v>512</v>
      </c>
      <c r="F386" s="3" t="s">
        <v>80</v>
      </c>
      <c r="G386" s="34" t="s">
        <v>1469</v>
      </c>
      <c r="H386" t="s">
        <v>17</v>
      </c>
      <c r="J386" s="3" t="s">
        <v>82</v>
      </c>
      <c r="K386" s="3" t="s">
        <v>82</v>
      </c>
      <c r="L386" s="3" t="s">
        <v>82</v>
      </c>
      <c r="M386" s="3" t="s">
        <v>82</v>
      </c>
      <c r="N386" s="3" t="s">
        <v>82</v>
      </c>
      <c r="O386" s="3" t="s">
        <v>82</v>
      </c>
      <c r="P386" s="3" t="s">
        <v>82</v>
      </c>
      <c r="Q386" s="3" t="s">
        <v>82</v>
      </c>
      <c r="R386" s="3" t="s">
        <v>82</v>
      </c>
      <c r="S386" s="3" t="s">
        <v>82</v>
      </c>
      <c r="T386" s="3" t="s">
        <v>82</v>
      </c>
      <c r="U386" s="3" t="s">
        <v>82</v>
      </c>
      <c r="V386" s="3" t="s">
        <v>82</v>
      </c>
      <c r="W386" s="3" t="s">
        <v>82</v>
      </c>
      <c r="X386" s="3" t="s">
        <v>82</v>
      </c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 t="s">
        <v>78</v>
      </c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R386" s="3" t="str">
        <f t="shared" si="22"/>
        <v>CORRECT</v>
      </c>
    </row>
    <row r="387" spans="2:70" x14ac:dyDescent="0.25">
      <c r="B387" s="1">
        <v>44587</v>
      </c>
      <c r="C387" t="s">
        <v>24</v>
      </c>
      <c r="D387">
        <v>1.5666666666666667</v>
      </c>
      <c r="E387" t="s">
        <v>91</v>
      </c>
      <c r="F387" s="3" t="s">
        <v>80</v>
      </c>
      <c r="G387" s="34" t="s">
        <v>1470</v>
      </c>
      <c r="H387" t="s">
        <v>17</v>
      </c>
      <c r="J387" s="3" t="s">
        <v>82</v>
      </c>
      <c r="K387" s="3" t="s">
        <v>82</v>
      </c>
      <c r="L387" s="3" t="s">
        <v>82</v>
      </c>
      <c r="M387" s="3" t="s">
        <v>82</v>
      </c>
      <c r="N387" s="3" t="s">
        <v>82</v>
      </c>
      <c r="O387" s="3" t="s">
        <v>82</v>
      </c>
      <c r="P387" s="3" t="s">
        <v>82</v>
      </c>
      <c r="Q387" s="3" t="s">
        <v>82</v>
      </c>
      <c r="R387" s="3" t="s">
        <v>82</v>
      </c>
      <c r="S387" s="3" t="s">
        <v>82</v>
      </c>
      <c r="T387" s="3" t="s">
        <v>82</v>
      </c>
      <c r="U387" s="3" t="s">
        <v>82</v>
      </c>
      <c r="V387" s="3" t="s">
        <v>82</v>
      </c>
      <c r="W387" s="3" t="s">
        <v>82</v>
      </c>
      <c r="X387" s="3" t="s">
        <v>82</v>
      </c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 t="s">
        <v>78</v>
      </c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R387" s="3" t="str">
        <f t="shared" si="22"/>
        <v>CORRECT</v>
      </c>
    </row>
    <row r="388" spans="2:70" ht="45" x14ac:dyDescent="0.25">
      <c r="B388" s="1">
        <v>44587</v>
      </c>
      <c r="C388" t="s">
        <v>24</v>
      </c>
      <c r="D388">
        <v>2.75</v>
      </c>
      <c r="E388" t="s">
        <v>777</v>
      </c>
      <c r="F388" s="3" t="s">
        <v>83</v>
      </c>
      <c r="G388" s="34" t="s">
        <v>1471</v>
      </c>
      <c r="H388" t="s">
        <v>17</v>
      </c>
      <c r="J388" s="3" t="s">
        <v>82</v>
      </c>
      <c r="K388" s="3" t="s">
        <v>82</v>
      </c>
      <c r="L388" s="3" t="s">
        <v>82</v>
      </c>
      <c r="M388" s="3" t="s">
        <v>82</v>
      </c>
      <c r="N388" s="3" t="s">
        <v>82</v>
      </c>
      <c r="O388" s="3" t="s">
        <v>82</v>
      </c>
      <c r="P388" s="3" t="s">
        <v>82</v>
      </c>
      <c r="Q388" s="3" t="s">
        <v>82</v>
      </c>
      <c r="R388" s="3" t="s">
        <v>82</v>
      </c>
      <c r="S388" s="3" t="s">
        <v>82</v>
      </c>
      <c r="T388" s="3" t="s">
        <v>82</v>
      </c>
      <c r="U388" s="3" t="s">
        <v>82</v>
      </c>
      <c r="V388" s="3" t="s">
        <v>82</v>
      </c>
      <c r="W388" s="3" t="s">
        <v>82</v>
      </c>
      <c r="X388" s="3" t="s">
        <v>82</v>
      </c>
      <c r="Z388" s="72" t="s">
        <v>1477</v>
      </c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 t="s">
        <v>132</v>
      </c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R388" s="3" t="str">
        <f t="shared" si="22"/>
        <v>CORRECT</v>
      </c>
    </row>
    <row r="389" spans="2:70" x14ac:dyDescent="0.25">
      <c r="B389" s="1">
        <v>44587</v>
      </c>
      <c r="C389" t="s">
        <v>24</v>
      </c>
      <c r="D389">
        <v>2.1666666666666665</v>
      </c>
      <c r="E389" t="s">
        <v>3</v>
      </c>
      <c r="F389" s="3" t="s">
        <v>80</v>
      </c>
      <c r="G389" s="34" t="s">
        <v>1472</v>
      </c>
      <c r="H389" t="s">
        <v>17</v>
      </c>
      <c r="J389" s="3" t="s">
        <v>82</v>
      </c>
      <c r="K389" s="3" t="s">
        <v>82</v>
      </c>
      <c r="L389" s="3" t="s">
        <v>82</v>
      </c>
      <c r="M389" s="3" t="s">
        <v>82</v>
      </c>
      <c r="N389" s="3" t="s">
        <v>82</v>
      </c>
      <c r="O389" s="3" t="s">
        <v>82</v>
      </c>
      <c r="P389" s="3" t="s">
        <v>82</v>
      </c>
      <c r="Q389" s="3" t="s">
        <v>82</v>
      </c>
      <c r="R389" s="3" t="s">
        <v>82</v>
      </c>
      <c r="S389" s="3" t="s">
        <v>82</v>
      </c>
      <c r="T389" s="3" t="s">
        <v>82</v>
      </c>
      <c r="U389" s="3" t="s">
        <v>82</v>
      </c>
      <c r="V389" s="3" t="s">
        <v>82</v>
      </c>
      <c r="W389" s="3" t="s">
        <v>82</v>
      </c>
      <c r="X389" s="3" t="s">
        <v>82</v>
      </c>
      <c r="AB389" s="22" t="s">
        <v>78</v>
      </c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R389" s="3" t="str">
        <f t="shared" si="22"/>
        <v>CORRECT</v>
      </c>
    </row>
    <row r="390" spans="2:70" x14ac:dyDescent="0.25">
      <c r="B390" s="1">
        <v>44587</v>
      </c>
      <c r="C390" t="s">
        <v>24</v>
      </c>
      <c r="D390">
        <v>2.75</v>
      </c>
      <c r="E390" t="s">
        <v>56</v>
      </c>
      <c r="F390" s="3" t="s">
        <v>80</v>
      </c>
      <c r="G390" s="34" t="s">
        <v>1473</v>
      </c>
      <c r="H390" t="s">
        <v>17</v>
      </c>
      <c r="J390" s="3" t="s">
        <v>82</v>
      </c>
      <c r="K390" s="3" t="s">
        <v>82</v>
      </c>
      <c r="L390" s="3" t="s">
        <v>82</v>
      </c>
      <c r="M390" s="3" t="s">
        <v>82</v>
      </c>
      <c r="N390" s="3" t="s">
        <v>82</v>
      </c>
      <c r="O390" s="3" t="s">
        <v>82</v>
      </c>
      <c r="P390" s="3" t="s">
        <v>82</v>
      </c>
      <c r="Q390" s="3" t="s">
        <v>82</v>
      </c>
      <c r="R390" s="3" t="s">
        <v>82</v>
      </c>
      <c r="S390" s="3" t="s">
        <v>82</v>
      </c>
      <c r="T390" s="3" t="s">
        <v>82</v>
      </c>
      <c r="U390" s="3" t="s">
        <v>82</v>
      </c>
      <c r="V390" s="3" t="s">
        <v>82</v>
      </c>
      <c r="W390" s="3" t="s">
        <v>82</v>
      </c>
      <c r="X390" s="3" t="s">
        <v>82</v>
      </c>
      <c r="AB390" s="22"/>
      <c r="AC390" s="22"/>
      <c r="AD390" s="22"/>
      <c r="AE390" s="22"/>
      <c r="AF390" s="22"/>
      <c r="AG390" s="22" t="s">
        <v>78</v>
      </c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R390" s="3" t="str">
        <f t="shared" si="22"/>
        <v>CORRECT</v>
      </c>
    </row>
    <row r="391" spans="2:70" x14ac:dyDescent="0.25">
      <c r="B391" s="1">
        <v>44587</v>
      </c>
      <c r="C391" t="s">
        <v>24</v>
      </c>
      <c r="D391">
        <v>6.4333333333333336</v>
      </c>
      <c r="E391" t="s">
        <v>652</v>
      </c>
      <c r="F391" s="3" t="s">
        <v>80</v>
      </c>
      <c r="G391" s="34" t="s">
        <v>1474</v>
      </c>
      <c r="H391" t="s">
        <v>17</v>
      </c>
      <c r="J391" s="3" t="s">
        <v>82</v>
      </c>
      <c r="K391" s="3" t="s">
        <v>82</v>
      </c>
      <c r="L391" s="3" t="s">
        <v>82</v>
      </c>
      <c r="M391" s="3" t="s">
        <v>82</v>
      </c>
      <c r="N391" s="3" t="s">
        <v>82</v>
      </c>
      <c r="O391" s="3" t="s">
        <v>82</v>
      </c>
      <c r="P391" s="3" t="s">
        <v>82</v>
      </c>
      <c r="Q391" s="3" t="s">
        <v>82</v>
      </c>
      <c r="R391" s="3" t="s">
        <v>82</v>
      </c>
      <c r="S391" s="3" t="s">
        <v>82</v>
      </c>
      <c r="T391" s="3" t="s">
        <v>82</v>
      </c>
      <c r="U391" s="3" t="s">
        <v>82</v>
      </c>
      <c r="V391" s="3" t="s">
        <v>82</v>
      </c>
      <c r="W391" s="3" t="s">
        <v>82</v>
      </c>
      <c r="X391" s="3" t="s">
        <v>82</v>
      </c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 t="s">
        <v>78</v>
      </c>
      <c r="BE391" s="22"/>
      <c r="BF391" s="22"/>
      <c r="BG391" s="22"/>
      <c r="BH391" s="22"/>
      <c r="BI391" s="22"/>
      <c r="BJ391" s="22"/>
      <c r="BK391" s="22"/>
      <c r="BL391" s="22"/>
      <c r="BM391" s="22"/>
      <c r="BN391" s="22"/>
      <c r="BO391" s="22"/>
      <c r="BR391" s="3" t="str">
        <f t="shared" si="22"/>
        <v>CORRECT</v>
      </c>
    </row>
    <row r="392" spans="2:70" ht="45" x14ac:dyDescent="0.25">
      <c r="B392" s="1">
        <v>44587</v>
      </c>
      <c r="C392" t="s">
        <v>24</v>
      </c>
      <c r="D392">
        <v>5.3833333333333337</v>
      </c>
      <c r="E392" t="s">
        <v>54</v>
      </c>
      <c r="F392" s="3" t="s">
        <v>83</v>
      </c>
      <c r="G392" s="34" t="s">
        <v>1475</v>
      </c>
      <c r="H392" t="s">
        <v>17</v>
      </c>
      <c r="J392" s="3" t="s">
        <v>82</v>
      </c>
      <c r="K392" s="3" t="s">
        <v>82</v>
      </c>
      <c r="L392" s="3" t="s">
        <v>82</v>
      </c>
      <c r="M392" s="3" t="s">
        <v>82</v>
      </c>
      <c r="N392" s="3" t="s">
        <v>82</v>
      </c>
      <c r="O392" s="3" t="s">
        <v>82</v>
      </c>
      <c r="P392" s="3" t="s">
        <v>82</v>
      </c>
      <c r="Q392" s="3" t="s">
        <v>82</v>
      </c>
      <c r="R392" s="3" t="s">
        <v>82</v>
      </c>
      <c r="S392" s="3" t="s">
        <v>82</v>
      </c>
      <c r="T392" s="3" t="s">
        <v>82</v>
      </c>
      <c r="U392" s="3" t="s">
        <v>82</v>
      </c>
      <c r="V392" s="3" t="s">
        <v>82</v>
      </c>
      <c r="W392" s="3" t="s">
        <v>82</v>
      </c>
      <c r="X392" s="3" t="s">
        <v>82</v>
      </c>
      <c r="Z392" s="72" t="s">
        <v>1476</v>
      </c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 t="s">
        <v>132</v>
      </c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R392" s="3" t="str">
        <f t="shared" si="22"/>
        <v>CORRECT</v>
      </c>
    </row>
    <row r="393" spans="2:70" x14ac:dyDescent="0.25">
      <c r="B393" s="1">
        <v>44590</v>
      </c>
      <c r="C393" t="s">
        <v>24</v>
      </c>
      <c r="D393" s="201">
        <v>3.8</v>
      </c>
      <c r="E393" t="s">
        <v>56</v>
      </c>
      <c r="F393" s="3" t="s">
        <v>80</v>
      </c>
      <c r="G393" s="34" t="s">
        <v>1480</v>
      </c>
      <c r="H393" t="s">
        <v>17</v>
      </c>
      <c r="J393" s="3" t="s">
        <v>82</v>
      </c>
      <c r="K393" s="3" t="s">
        <v>82</v>
      </c>
      <c r="L393" s="3" t="s">
        <v>82</v>
      </c>
      <c r="M393" s="3" t="s">
        <v>82</v>
      </c>
      <c r="N393" s="3" t="s">
        <v>82</v>
      </c>
      <c r="O393" s="3" t="s">
        <v>82</v>
      </c>
      <c r="P393" s="3" t="s">
        <v>82</v>
      </c>
      <c r="Q393" s="3" t="s">
        <v>82</v>
      </c>
      <c r="R393" s="3" t="s">
        <v>82</v>
      </c>
      <c r="S393" s="3" t="s">
        <v>82</v>
      </c>
      <c r="T393" s="3" t="s">
        <v>82</v>
      </c>
      <c r="U393" s="3" t="s">
        <v>82</v>
      </c>
      <c r="V393" s="3" t="s">
        <v>82</v>
      </c>
      <c r="W393" s="3" t="s">
        <v>82</v>
      </c>
      <c r="X393" s="3" t="s">
        <v>82</v>
      </c>
      <c r="AB393" s="22"/>
      <c r="AC393" s="22"/>
      <c r="AD393" s="22"/>
      <c r="AE393" s="22"/>
      <c r="AF393" s="22"/>
      <c r="AG393" s="22" t="s">
        <v>78</v>
      </c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R393" s="3" t="str">
        <f t="shared" si="22"/>
        <v>CORRECT</v>
      </c>
    </row>
    <row r="394" spans="2:70" x14ac:dyDescent="0.25">
      <c r="B394" s="1">
        <v>44590</v>
      </c>
      <c r="C394" t="s">
        <v>24</v>
      </c>
      <c r="D394" s="201">
        <v>2.0166666666666666</v>
      </c>
      <c r="E394" t="s">
        <v>514</v>
      </c>
      <c r="F394" s="3" t="s">
        <v>83</v>
      </c>
      <c r="G394" s="34" t="s">
        <v>1481</v>
      </c>
      <c r="H394" t="s">
        <v>17</v>
      </c>
      <c r="J394" s="3" t="s">
        <v>82</v>
      </c>
      <c r="K394" s="3" t="s">
        <v>82</v>
      </c>
      <c r="L394" s="3" t="s">
        <v>82</v>
      </c>
      <c r="M394" s="3" t="s">
        <v>82</v>
      </c>
      <c r="N394" s="3" t="s">
        <v>82</v>
      </c>
      <c r="O394" s="3" t="s">
        <v>82</v>
      </c>
      <c r="P394" s="3" t="s">
        <v>82</v>
      </c>
      <c r="Q394" s="3" t="s">
        <v>82</v>
      </c>
      <c r="R394" s="3" t="s">
        <v>82</v>
      </c>
      <c r="S394" s="3" t="s">
        <v>82</v>
      </c>
      <c r="T394" s="3" t="s">
        <v>82</v>
      </c>
      <c r="U394" s="3" t="s">
        <v>82</v>
      </c>
      <c r="V394" s="3" t="s">
        <v>82</v>
      </c>
      <c r="W394" s="3" t="s">
        <v>82</v>
      </c>
      <c r="X394" s="3" t="s">
        <v>82</v>
      </c>
      <c r="AB394" s="22"/>
      <c r="AC394" s="22" t="s">
        <v>132</v>
      </c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R394" s="3" t="str">
        <f t="shared" si="22"/>
        <v>CORRECT</v>
      </c>
    </row>
    <row r="395" spans="2:70" x14ac:dyDescent="0.25">
      <c r="B395" s="1">
        <v>44590</v>
      </c>
      <c r="C395" t="s">
        <v>24</v>
      </c>
      <c r="D395" s="201">
        <v>3.7</v>
      </c>
      <c r="E395" t="s">
        <v>994</v>
      </c>
      <c r="F395" s="3" t="s">
        <v>83</v>
      </c>
      <c r="G395" s="34" t="s">
        <v>1482</v>
      </c>
      <c r="H395" t="s">
        <v>17</v>
      </c>
      <c r="J395" s="3" t="s">
        <v>82</v>
      </c>
      <c r="K395" s="3" t="s">
        <v>82</v>
      </c>
      <c r="L395" s="3" t="s">
        <v>82</v>
      </c>
      <c r="M395" s="3" t="s">
        <v>82</v>
      </c>
      <c r="N395" s="3" t="s">
        <v>82</v>
      </c>
      <c r="O395" s="3" t="s">
        <v>82</v>
      </c>
      <c r="P395" s="3" t="s">
        <v>82</v>
      </c>
      <c r="Q395" s="3" t="s">
        <v>82</v>
      </c>
      <c r="R395" s="3" t="s">
        <v>82</v>
      </c>
      <c r="S395" s="3" t="s">
        <v>82</v>
      </c>
      <c r="T395" s="3" t="s">
        <v>82</v>
      </c>
      <c r="U395" s="3" t="s">
        <v>82</v>
      </c>
      <c r="V395" s="3" t="s">
        <v>82</v>
      </c>
      <c r="W395" s="3" t="s">
        <v>82</v>
      </c>
      <c r="X395" s="3" t="s">
        <v>82</v>
      </c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 t="s">
        <v>132</v>
      </c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R395" s="3" t="str">
        <f t="shared" si="22"/>
        <v>CORRECT</v>
      </c>
    </row>
    <row r="396" spans="2:70" x14ac:dyDescent="0.25">
      <c r="B396" s="1">
        <v>44590</v>
      </c>
      <c r="C396" t="s">
        <v>24</v>
      </c>
      <c r="D396" s="201">
        <v>1.1166666666666667</v>
      </c>
      <c r="E396" t="s">
        <v>514</v>
      </c>
      <c r="F396" s="3" t="s">
        <v>83</v>
      </c>
      <c r="G396" s="34" t="s">
        <v>1483</v>
      </c>
      <c r="H396" t="s">
        <v>17</v>
      </c>
      <c r="J396" s="3" t="s">
        <v>82</v>
      </c>
      <c r="K396" s="3" t="s">
        <v>82</v>
      </c>
      <c r="L396" s="3" t="s">
        <v>82</v>
      </c>
      <c r="M396" s="3" t="s">
        <v>82</v>
      </c>
      <c r="N396" s="3" t="s">
        <v>82</v>
      </c>
      <c r="O396" s="3" t="s">
        <v>82</v>
      </c>
      <c r="P396" s="3" t="s">
        <v>82</v>
      </c>
      <c r="Q396" s="3" t="s">
        <v>82</v>
      </c>
      <c r="R396" s="3" t="s">
        <v>82</v>
      </c>
      <c r="S396" s="3" t="s">
        <v>82</v>
      </c>
      <c r="T396" s="3" t="s">
        <v>82</v>
      </c>
      <c r="U396" s="3" t="s">
        <v>82</v>
      </c>
      <c r="V396" s="3" t="s">
        <v>82</v>
      </c>
      <c r="W396" s="3" t="s">
        <v>82</v>
      </c>
      <c r="X396" s="3" t="s">
        <v>82</v>
      </c>
      <c r="AB396" s="22"/>
      <c r="AC396" s="22" t="s">
        <v>132</v>
      </c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R396" s="3" t="str">
        <f t="shared" si="22"/>
        <v>CORRECT</v>
      </c>
    </row>
    <row r="397" spans="2:70" x14ac:dyDescent="0.25">
      <c r="B397" s="1">
        <v>44590</v>
      </c>
      <c r="C397" t="s">
        <v>24</v>
      </c>
      <c r="D397" s="201">
        <v>0.91666666666666663</v>
      </c>
      <c r="E397" t="s">
        <v>514</v>
      </c>
      <c r="F397" s="3" t="s">
        <v>80</v>
      </c>
      <c r="G397" s="34" t="s">
        <v>1484</v>
      </c>
      <c r="H397" t="s">
        <v>17</v>
      </c>
      <c r="J397" s="3" t="s">
        <v>82</v>
      </c>
      <c r="K397" s="3" t="s">
        <v>82</v>
      </c>
      <c r="L397" s="3" t="s">
        <v>82</v>
      </c>
      <c r="M397" s="3" t="s">
        <v>82</v>
      </c>
      <c r="N397" s="3" t="s">
        <v>82</v>
      </c>
      <c r="O397" s="3" t="s">
        <v>82</v>
      </c>
      <c r="P397" s="3" t="s">
        <v>82</v>
      </c>
      <c r="Q397" s="3" t="s">
        <v>82</v>
      </c>
      <c r="R397" s="3" t="s">
        <v>82</v>
      </c>
      <c r="S397" s="3" t="s">
        <v>82</v>
      </c>
      <c r="T397" s="3" t="s">
        <v>82</v>
      </c>
      <c r="U397" s="3" t="s">
        <v>82</v>
      </c>
      <c r="V397" s="3" t="s">
        <v>82</v>
      </c>
      <c r="W397" s="3" t="s">
        <v>82</v>
      </c>
      <c r="X397" s="3" t="s">
        <v>82</v>
      </c>
      <c r="AB397" s="22"/>
      <c r="AC397" s="22" t="s">
        <v>78</v>
      </c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R397" s="3" t="str">
        <f t="shared" si="22"/>
        <v>CORRECT</v>
      </c>
    </row>
    <row r="398" spans="2:70" x14ac:dyDescent="0.25">
      <c r="B398" s="1">
        <v>44590</v>
      </c>
      <c r="C398" t="s">
        <v>24</v>
      </c>
      <c r="D398" s="201">
        <v>0.05</v>
      </c>
      <c r="E398" t="s">
        <v>514</v>
      </c>
      <c r="F398" s="3" t="s">
        <v>83</v>
      </c>
      <c r="G398" s="34" t="s">
        <v>1485</v>
      </c>
      <c r="H398" t="s">
        <v>17</v>
      </c>
      <c r="J398" s="3" t="s">
        <v>82</v>
      </c>
      <c r="K398" s="3" t="s">
        <v>82</v>
      </c>
      <c r="L398" s="3" t="s">
        <v>82</v>
      </c>
      <c r="M398" s="3" t="s">
        <v>82</v>
      </c>
      <c r="N398" s="3" t="s">
        <v>82</v>
      </c>
      <c r="O398" s="3" t="s">
        <v>82</v>
      </c>
      <c r="P398" s="3" t="s">
        <v>82</v>
      </c>
      <c r="Q398" s="3" t="s">
        <v>82</v>
      </c>
      <c r="R398" s="3" t="s">
        <v>82</v>
      </c>
      <c r="S398" s="3" t="s">
        <v>82</v>
      </c>
      <c r="T398" s="3" t="s">
        <v>82</v>
      </c>
      <c r="U398" s="3" t="s">
        <v>82</v>
      </c>
      <c r="V398" s="3" t="s">
        <v>82</v>
      </c>
      <c r="W398" s="3" t="s">
        <v>82</v>
      </c>
      <c r="X398" s="3" t="s">
        <v>82</v>
      </c>
      <c r="AB398" s="22"/>
      <c r="AC398" s="22" t="s">
        <v>132</v>
      </c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R398" s="3" t="str">
        <f t="shared" si="22"/>
        <v>CORRECT</v>
      </c>
    </row>
    <row r="399" spans="2:70" x14ac:dyDescent="0.25">
      <c r="B399" s="1">
        <v>44590</v>
      </c>
      <c r="C399" t="s">
        <v>24</v>
      </c>
      <c r="D399" s="201">
        <v>3.4333333333333336</v>
      </c>
      <c r="E399" t="s">
        <v>514</v>
      </c>
      <c r="F399" s="3" t="s">
        <v>80</v>
      </c>
      <c r="G399" s="34" t="s">
        <v>1486</v>
      </c>
      <c r="H399" t="s">
        <v>17</v>
      </c>
      <c r="J399" s="3" t="s">
        <v>82</v>
      </c>
      <c r="K399" s="3" t="s">
        <v>82</v>
      </c>
      <c r="L399" s="3" t="s">
        <v>82</v>
      </c>
      <c r="M399" s="3" t="s">
        <v>82</v>
      </c>
      <c r="N399" s="3" t="s">
        <v>82</v>
      </c>
      <c r="O399" s="3" t="s">
        <v>82</v>
      </c>
      <c r="P399" s="3" t="s">
        <v>82</v>
      </c>
      <c r="Q399" s="3" t="s">
        <v>82</v>
      </c>
      <c r="R399" s="3" t="s">
        <v>82</v>
      </c>
      <c r="S399" s="3" t="s">
        <v>82</v>
      </c>
      <c r="T399" s="3" t="s">
        <v>82</v>
      </c>
      <c r="U399" s="3" t="s">
        <v>82</v>
      </c>
      <c r="V399" s="3" t="s">
        <v>82</v>
      </c>
      <c r="W399" s="3" t="s">
        <v>82</v>
      </c>
      <c r="X399" s="3" t="s">
        <v>82</v>
      </c>
      <c r="AB399" s="22"/>
      <c r="AC399" s="22" t="s">
        <v>78</v>
      </c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R399" s="3" t="str">
        <f t="shared" si="22"/>
        <v>CORRECT</v>
      </c>
    </row>
    <row r="400" spans="2:70" x14ac:dyDescent="0.25">
      <c r="B400" s="1">
        <v>44590</v>
      </c>
      <c r="C400" t="s">
        <v>24</v>
      </c>
      <c r="D400" s="201">
        <v>3.6166666666666667</v>
      </c>
      <c r="E400" t="s">
        <v>514</v>
      </c>
      <c r="F400" s="3" t="s">
        <v>80</v>
      </c>
      <c r="G400" s="34" t="s">
        <v>1487</v>
      </c>
      <c r="H400" t="s">
        <v>17</v>
      </c>
      <c r="J400" s="3" t="s">
        <v>82</v>
      </c>
      <c r="K400" s="3" t="s">
        <v>82</v>
      </c>
      <c r="L400" s="3" t="s">
        <v>82</v>
      </c>
      <c r="M400" s="3" t="s">
        <v>82</v>
      </c>
      <c r="N400" s="3" t="s">
        <v>82</v>
      </c>
      <c r="O400" s="3" t="s">
        <v>82</v>
      </c>
      <c r="P400" s="3" t="s">
        <v>82</v>
      </c>
      <c r="Q400" s="3" t="s">
        <v>82</v>
      </c>
      <c r="R400" s="3" t="s">
        <v>82</v>
      </c>
      <c r="S400" s="3" t="s">
        <v>82</v>
      </c>
      <c r="T400" s="3" t="s">
        <v>82</v>
      </c>
      <c r="U400" s="3" t="s">
        <v>82</v>
      </c>
      <c r="V400" s="3" t="s">
        <v>82</v>
      </c>
      <c r="W400" s="3" t="s">
        <v>82</v>
      </c>
      <c r="X400" s="3" t="s">
        <v>82</v>
      </c>
      <c r="AB400" s="22"/>
      <c r="AC400" s="22" t="s">
        <v>78</v>
      </c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R400" s="3" t="str">
        <f t="shared" si="22"/>
        <v>CORRECT</v>
      </c>
    </row>
    <row r="401" spans="2:70" x14ac:dyDescent="0.25">
      <c r="B401" s="1">
        <v>44590</v>
      </c>
      <c r="C401" t="s">
        <v>24</v>
      </c>
      <c r="D401" s="201">
        <v>3.45</v>
      </c>
      <c r="E401" t="s">
        <v>514</v>
      </c>
      <c r="F401" s="3" t="s">
        <v>80</v>
      </c>
      <c r="G401" s="34" t="s">
        <v>1488</v>
      </c>
      <c r="H401" t="s">
        <v>17</v>
      </c>
      <c r="J401" s="3" t="s">
        <v>82</v>
      </c>
      <c r="K401" s="3" t="s">
        <v>82</v>
      </c>
      <c r="L401" s="3" t="s">
        <v>82</v>
      </c>
      <c r="M401" s="3" t="s">
        <v>82</v>
      </c>
      <c r="N401" s="3" t="s">
        <v>82</v>
      </c>
      <c r="O401" s="3" t="s">
        <v>82</v>
      </c>
      <c r="P401" s="3" t="s">
        <v>82</v>
      </c>
      <c r="Q401" s="3" t="s">
        <v>82</v>
      </c>
      <c r="R401" s="3" t="s">
        <v>82</v>
      </c>
      <c r="S401" s="3" t="s">
        <v>82</v>
      </c>
      <c r="T401" s="3" t="s">
        <v>82</v>
      </c>
      <c r="U401" s="3" t="s">
        <v>82</v>
      </c>
      <c r="V401" s="3" t="s">
        <v>82</v>
      </c>
      <c r="W401" s="3" t="s">
        <v>82</v>
      </c>
      <c r="X401" s="3" t="s">
        <v>82</v>
      </c>
      <c r="AB401" s="22"/>
      <c r="AC401" s="22" t="s">
        <v>78</v>
      </c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R401" s="3" t="str">
        <f t="shared" si="22"/>
        <v>CORRECT</v>
      </c>
    </row>
    <row r="402" spans="2:70" x14ac:dyDescent="0.25">
      <c r="B402" s="1">
        <v>44590</v>
      </c>
      <c r="C402">
        <v>700</v>
      </c>
      <c r="D402" s="201">
        <v>3.75</v>
      </c>
      <c r="E402" t="s">
        <v>72</v>
      </c>
      <c r="F402" s="3" t="s">
        <v>80</v>
      </c>
      <c r="G402" s="34" t="s">
        <v>1489</v>
      </c>
      <c r="H402" t="s">
        <v>17</v>
      </c>
      <c r="J402" s="3" t="s">
        <v>82</v>
      </c>
      <c r="K402" s="3" t="s">
        <v>82</v>
      </c>
      <c r="L402" s="3" t="s">
        <v>82</v>
      </c>
      <c r="M402" s="3" t="s">
        <v>82</v>
      </c>
      <c r="N402" s="3" t="s">
        <v>82</v>
      </c>
      <c r="O402" s="3" t="s">
        <v>82</v>
      </c>
      <c r="P402" s="3" t="s">
        <v>82</v>
      </c>
      <c r="Q402" s="3" t="s">
        <v>82</v>
      </c>
      <c r="R402" s="3" t="s">
        <v>82</v>
      </c>
      <c r="S402" s="3" t="s">
        <v>82</v>
      </c>
      <c r="T402" s="3" t="s">
        <v>82</v>
      </c>
      <c r="U402" s="3" t="s">
        <v>82</v>
      </c>
      <c r="V402" s="3" t="s">
        <v>82</v>
      </c>
      <c r="W402" s="3" t="s">
        <v>82</v>
      </c>
      <c r="X402" s="3" t="s">
        <v>82</v>
      </c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 t="s">
        <v>78</v>
      </c>
      <c r="BN402" s="22"/>
      <c r="BO402" s="22"/>
      <c r="BR402" s="3" t="str">
        <f t="shared" si="22"/>
        <v>CORRECT</v>
      </c>
    </row>
    <row r="403" spans="2:70" x14ac:dyDescent="0.25">
      <c r="B403" s="1">
        <v>44590</v>
      </c>
      <c r="C403" t="s">
        <v>24</v>
      </c>
      <c r="D403" s="201">
        <v>1.9</v>
      </c>
      <c r="E403" t="s">
        <v>514</v>
      </c>
      <c r="F403" s="3" t="s">
        <v>80</v>
      </c>
      <c r="G403" s="34" t="s">
        <v>1490</v>
      </c>
      <c r="H403" t="s">
        <v>17</v>
      </c>
      <c r="J403" s="3" t="s">
        <v>82</v>
      </c>
      <c r="K403" s="3" t="s">
        <v>82</v>
      </c>
      <c r="L403" s="3" t="s">
        <v>82</v>
      </c>
      <c r="M403" s="3" t="s">
        <v>82</v>
      </c>
      <c r="N403" s="3" t="s">
        <v>82</v>
      </c>
      <c r="O403" s="3" t="s">
        <v>82</v>
      </c>
      <c r="P403" s="3" t="s">
        <v>82</v>
      </c>
      <c r="Q403" s="3" t="s">
        <v>82</v>
      </c>
      <c r="R403" s="3" t="s">
        <v>82</v>
      </c>
      <c r="S403" s="3" t="s">
        <v>82</v>
      </c>
      <c r="T403" s="3" t="s">
        <v>82</v>
      </c>
      <c r="U403" s="3" t="s">
        <v>82</v>
      </c>
      <c r="V403" s="3" t="s">
        <v>82</v>
      </c>
      <c r="W403" s="3" t="s">
        <v>82</v>
      </c>
      <c r="X403" s="3" t="s">
        <v>82</v>
      </c>
      <c r="AB403" s="22"/>
      <c r="AC403" s="22" t="s">
        <v>78</v>
      </c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R403" s="3" t="str">
        <f t="shared" si="22"/>
        <v>CORRECT</v>
      </c>
    </row>
    <row r="404" spans="2:70" x14ac:dyDescent="0.25">
      <c r="B404" s="1">
        <v>44590</v>
      </c>
      <c r="C404">
        <v>700</v>
      </c>
      <c r="D404" s="201">
        <v>3.2333333333333334</v>
      </c>
      <c r="E404" t="s">
        <v>72</v>
      </c>
      <c r="F404" s="3" t="s">
        <v>80</v>
      </c>
      <c r="G404" s="34" t="s">
        <v>1491</v>
      </c>
      <c r="H404" t="s">
        <v>17</v>
      </c>
      <c r="J404" s="3" t="s">
        <v>82</v>
      </c>
      <c r="K404" s="3" t="s">
        <v>82</v>
      </c>
      <c r="L404" s="3" t="s">
        <v>82</v>
      </c>
      <c r="M404" s="3" t="s">
        <v>82</v>
      </c>
      <c r="N404" s="3" t="s">
        <v>82</v>
      </c>
      <c r="O404" s="3" t="s">
        <v>82</v>
      </c>
      <c r="P404" s="3" t="s">
        <v>82</v>
      </c>
      <c r="Q404" s="3" t="s">
        <v>82</v>
      </c>
      <c r="R404" s="3" t="s">
        <v>82</v>
      </c>
      <c r="S404" s="3" t="s">
        <v>82</v>
      </c>
      <c r="T404" s="3" t="s">
        <v>82</v>
      </c>
      <c r="U404" s="3" t="s">
        <v>82</v>
      </c>
      <c r="V404" s="3" t="s">
        <v>82</v>
      </c>
      <c r="W404" s="3" t="s">
        <v>82</v>
      </c>
      <c r="X404" s="3" t="s">
        <v>82</v>
      </c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 t="s">
        <v>78</v>
      </c>
      <c r="BN404" s="22"/>
      <c r="BO404" s="22"/>
      <c r="BR404" s="3" t="str">
        <f t="shared" si="22"/>
        <v>CORRECT</v>
      </c>
    </row>
    <row r="405" spans="2:70" x14ac:dyDescent="0.25">
      <c r="B405" s="1">
        <v>44590</v>
      </c>
      <c r="C405" t="s">
        <v>24</v>
      </c>
      <c r="D405" s="201">
        <v>1.5</v>
      </c>
      <c r="E405" t="s">
        <v>514</v>
      </c>
      <c r="F405" s="3" t="s">
        <v>80</v>
      </c>
      <c r="G405" s="34" t="s">
        <v>1492</v>
      </c>
      <c r="H405" t="s">
        <v>17</v>
      </c>
      <c r="J405" s="3" t="s">
        <v>82</v>
      </c>
      <c r="K405" s="3" t="s">
        <v>82</v>
      </c>
      <c r="L405" s="3" t="s">
        <v>82</v>
      </c>
      <c r="M405" s="3" t="s">
        <v>82</v>
      </c>
      <c r="N405" s="3" t="s">
        <v>82</v>
      </c>
      <c r="O405" s="3" t="s">
        <v>82</v>
      </c>
      <c r="P405" s="3" t="s">
        <v>82</v>
      </c>
      <c r="Q405" s="3" t="s">
        <v>82</v>
      </c>
      <c r="R405" s="3" t="s">
        <v>82</v>
      </c>
      <c r="S405" s="3" t="s">
        <v>82</v>
      </c>
      <c r="T405" s="3" t="s">
        <v>82</v>
      </c>
      <c r="U405" s="3" t="s">
        <v>82</v>
      </c>
      <c r="V405" s="3" t="s">
        <v>82</v>
      </c>
      <c r="W405" s="3" t="s">
        <v>82</v>
      </c>
      <c r="X405" s="3" t="s">
        <v>82</v>
      </c>
      <c r="AB405" s="22"/>
      <c r="AC405" s="22" t="s">
        <v>78</v>
      </c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2"/>
      <c r="BM405" s="22"/>
      <c r="BN405" s="22"/>
      <c r="BO405" s="22"/>
      <c r="BR405" s="3" t="str">
        <f t="shared" si="22"/>
        <v>CORRECT</v>
      </c>
    </row>
    <row r="406" spans="2:70" x14ac:dyDescent="0.25">
      <c r="B406" s="1">
        <v>44590</v>
      </c>
      <c r="C406">
        <v>700</v>
      </c>
      <c r="D406" s="201">
        <v>3.9333333333333336</v>
      </c>
      <c r="E406" t="s">
        <v>514</v>
      </c>
      <c r="F406" s="3" t="s">
        <v>80</v>
      </c>
      <c r="G406" s="34" t="s">
        <v>1493</v>
      </c>
      <c r="H406" t="s">
        <v>17</v>
      </c>
      <c r="J406" s="3" t="s">
        <v>82</v>
      </c>
      <c r="K406" s="3" t="s">
        <v>82</v>
      </c>
      <c r="L406" s="3" t="s">
        <v>82</v>
      </c>
      <c r="M406" s="3" t="s">
        <v>82</v>
      </c>
      <c r="N406" s="3" t="s">
        <v>82</v>
      </c>
      <c r="O406" s="3" t="s">
        <v>82</v>
      </c>
      <c r="P406" s="3" t="s">
        <v>82</v>
      </c>
      <c r="Q406" s="3" t="s">
        <v>82</v>
      </c>
      <c r="R406" s="3" t="s">
        <v>82</v>
      </c>
      <c r="S406" s="3" t="s">
        <v>82</v>
      </c>
      <c r="T406" s="3" t="s">
        <v>82</v>
      </c>
      <c r="U406" s="3" t="s">
        <v>82</v>
      </c>
      <c r="V406" s="3" t="s">
        <v>82</v>
      </c>
      <c r="W406" s="3" t="s">
        <v>82</v>
      </c>
      <c r="X406" s="3" t="s">
        <v>82</v>
      </c>
      <c r="AB406" s="22"/>
      <c r="AC406" s="22" t="s">
        <v>78</v>
      </c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2"/>
      <c r="BM406" s="22"/>
      <c r="BN406" s="22"/>
      <c r="BO406" s="22"/>
      <c r="BR406" s="3" t="str">
        <f t="shared" si="22"/>
        <v>CORRECT</v>
      </c>
    </row>
    <row r="407" spans="2:70" x14ac:dyDescent="0.25">
      <c r="B407" s="1">
        <v>44590</v>
      </c>
      <c r="C407">
        <v>700</v>
      </c>
      <c r="D407" s="201">
        <v>4.4000000000000004</v>
      </c>
      <c r="E407" t="s">
        <v>8</v>
      </c>
      <c r="F407" s="3" t="s">
        <v>83</v>
      </c>
      <c r="G407" s="34" t="s">
        <v>1494</v>
      </c>
      <c r="H407" t="s">
        <v>17</v>
      </c>
      <c r="J407" s="3" t="s">
        <v>82</v>
      </c>
      <c r="K407" s="3" t="s">
        <v>82</v>
      </c>
      <c r="L407" s="3" t="s">
        <v>82</v>
      </c>
      <c r="M407" s="3" t="s">
        <v>82</v>
      </c>
      <c r="N407" s="3" t="s">
        <v>82</v>
      </c>
      <c r="O407" s="3" t="s">
        <v>82</v>
      </c>
      <c r="P407" s="3" t="s">
        <v>82</v>
      </c>
      <c r="Q407" s="3" t="s">
        <v>82</v>
      </c>
      <c r="R407" s="3" t="s">
        <v>82</v>
      </c>
      <c r="S407" s="3" t="s">
        <v>82</v>
      </c>
      <c r="T407" s="3" t="s">
        <v>82</v>
      </c>
      <c r="U407" s="3" t="s">
        <v>82</v>
      </c>
      <c r="V407" s="3" t="s">
        <v>82</v>
      </c>
      <c r="W407" s="3" t="s">
        <v>82</v>
      </c>
      <c r="X407" s="3" t="s">
        <v>82</v>
      </c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 t="s">
        <v>132</v>
      </c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2"/>
      <c r="BM407" s="22"/>
      <c r="BN407" s="22"/>
      <c r="BO407" s="22"/>
      <c r="BR407" s="3" t="str">
        <f t="shared" si="22"/>
        <v>CORRECT</v>
      </c>
    </row>
    <row r="408" spans="2:70" x14ac:dyDescent="0.25">
      <c r="B408" s="1">
        <v>44589</v>
      </c>
      <c r="C408">
        <v>700</v>
      </c>
      <c r="D408" s="201">
        <v>4.416666666666667</v>
      </c>
      <c r="E408" t="s">
        <v>3</v>
      </c>
      <c r="F408" s="3" t="s">
        <v>83</v>
      </c>
      <c r="G408" s="34" t="s">
        <v>1495</v>
      </c>
      <c r="H408" t="s">
        <v>17</v>
      </c>
      <c r="J408" s="3" t="s">
        <v>82</v>
      </c>
      <c r="K408" s="3" t="s">
        <v>82</v>
      </c>
      <c r="L408" s="3" t="s">
        <v>82</v>
      </c>
      <c r="M408" s="3" t="s">
        <v>82</v>
      </c>
      <c r="N408" s="3" t="s">
        <v>82</v>
      </c>
      <c r="O408" s="3" t="s">
        <v>82</v>
      </c>
      <c r="P408" s="3" t="s">
        <v>82</v>
      </c>
      <c r="Q408" s="3" t="s">
        <v>82</v>
      </c>
      <c r="R408" s="3" t="s">
        <v>82</v>
      </c>
      <c r="S408" s="3" t="s">
        <v>82</v>
      </c>
      <c r="T408" s="3" t="s">
        <v>82</v>
      </c>
      <c r="U408" s="3" t="s">
        <v>82</v>
      </c>
      <c r="V408" s="3" t="s">
        <v>82</v>
      </c>
      <c r="W408" s="3" t="s">
        <v>82</v>
      </c>
      <c r="X408" s="3" t="s">
        <v>82</v>
      </c>
      <c r="AB408" s="22" t="s">
        <v>132</v>
      </c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2"/>
      <c r="BM408" s="22"/>
      <c r="BN408" s="22"/>
      <c r="BO408" s="22"/>
      <c r="BR408" s="3" t="str">
        <f t="shared" si="22"/>
        <v>CORRECT</v>
      </c>
    </row>
    <row r="409" spans="2:70" x14ac:dyDescent="0.25">
      <c r="B409" s="1">
        <v>44589</v>
      </c>
      <c r="C409" t="s">
        <v>1799</v>
      </c>
      <c r="D409" s="201">
        <v>2.4666666666666668</v>
      </c>
      <c r="E409" t="s">
        <v>91</v>
      </c>
      <c r="F409" s="3" t="s">
        <v>80</v>
      </c>
      <c r="G409" s="34" t="s">
        <v>1344</v>
      </c>
      <c r="H409" t="s">
        <v>17</v>
      </c>
      <c r="J409" s="3" t="s">
        <v>82</v>
      </c>
      <c r="K409" s="3" t="s">
        <v>82</v>
      </c>
      <c r="L409" s="3" t="s">
        <v>82</v>
      </c>
      <c r="M409" s="3" t="s">
        <v>82</v>
      </c>
      <c r="N409" s="3" t="s">
        <v>82</v>
      </c>
      <c r="O409" s="3" t="s">
        <v>82</v>
      </c>
      <c r="P409" s="3" t="s">
        <v>82</v>
      </c>
      <c r="Q409" s="3" t="s">
        <v>82</v>
      </c>
      <c r="R409" s="3" t="s">
        <v>82</v>
      </c>
      <c r="S409" s="3" t="s">
        <v>82</v>
      </c>
      <c r="T409" s="3" t="s">
        <v>82</v>
      </c>
      <c r="U409" s="3" t="s">
        <v>82</v>
      </c>
      <c r="V409" s="3" t="s">
        <v>82</v>
      </c>
      <c r="W409" s="3" t="s">
        <v>82</v>
      </c>
      <c r="X409" s="3" t="s">
        <v>82</v>
      </c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 t="s">
        <v>78</v>
      </c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2"/>
      <c r="BM409" s="22"/>
      <c r="BN409" s="22"/>
      <c r="BO409" s="22"/>
      <c r="BR409" s="3" t="str">
        <f t="shared" si="22"/>
        <v>CORRECT</v>
      </c>
    </row>
    <row r="410" spans="2:70" x14ac:dyDescent="0.25">
      <c r="B410" s="1">
        <v>44589</v>
      </c>
      <c r="C410" t="s">
        <v>24</v>
      </c>
      <c r="D410" s="201">
        <v>4.166666666666667</v>
      </c>
      <c r="E410" t="s">
        <v>514</v>
      </c>
      <c r="F410" s="3" t="s">
        <v>80</v>
      </c>
      <c r="G410" s="34" t="s">
        <v>1496</v>
      </c>
      <c r="H410" t="s">
        <v>17</v>
      </c>
      <c r="J410" s="3" t="s">
        <v>82</v>
      </c>
      <c r="K410" s="3" t="s">
        <v>82</v>
      </c>
      <c r="L410" s="3" t="s">
        <v>82</v>
      </c>
      <c r="M410" s="3" t="s">
        <v>82</v>
      </c>
      <c r="N410" s="3" t="s">
        <v>82</v>
      </c>
      <c r="O410" s="3" t="s">
        <v>82</v>
      </c>
      <c r="P410" s="3" t="s">
        <v>82</v>
      </c>
      <c r="Q410" s="3" t="s">
        <v>82</v>
      </c>
      <c r="R410" s="3" t="s">
        <v>82</v>
      </c>
      <c r="S410" s="3" t="s">
        <v>82</v>
      </c>
      <c r="T410" s="3" t="s">
        <v>82</v>
      </c>
      <c r="U410" s="3" t="s">
        <v>82</v>
      </c>
      <c r="V410" s="3" t="s">
        <v>82</v>
      </c>
      <c r="W410" s="3" t="s">
        <v>82</v>
      </c>
      <c r="X410" s="3" t="s">
        <v>82</v>
      </c>
      <c r="AB410" s="22"/>
      <c r="AC410" s="22" t="s">
        <v>78</v>
      </c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R410" s="3" t="str">
        <f t="shared" si="22"/>
        <v>CORRECT</v>
      </c>
    </row>
    <row r="411" spans="2:70" x14ac:dyDescent="0.25">
      <c r="B411" s="1">
        <v>44589</v>
      </c>
      <c r="C411">
        <v>700</v>
      </c>
      <c r="D411" s="201">
        <v>6.7</v>
      </c>
      <c r="E411" t="s">
        <v>72</v>
      </c>
      <c r="F411" s="3" t="s">
        <v>83</v>
      </c>
      <c r="G411" s="34" t="s">
        <v>1497</v>
      </c>
      <c r="H411" t="s">
        <v>17</v>
      </c>
      <c r="J411" s="3" t="s">
        <v>82</v>
      </c>
      <c r="K411" s="3" t="s">
        <v>82</v>
      </c>
      <c r="L411" s="3" t="s">
        <v>82</v>
      </c>
      <c r="M411" s="3" t="s">
        <v>82</v>
      </c>
      <c r="N411" s="3" t="s">
        <v>82</v>
      </c>
      <c r="O411" s="3" t="s">
        <v>82</v>
      </c>
      <c r="P411" s="3" t="s">
        <v>82</v>
      </c>
      <c r="Q411" s="3" t="s">
        <v>82</v>
      </c>
      <c r="R411" s="3" t="s">
        <v>82</v>
      </c>
      <c r="S411" s="3" t="s">
        <v>82</v>
      </c>
      <c r="T411" s="3" t="s">
        <v>82</v>
      </c>
      <c r="U411" s="3" t="s">
        <v>82</v>
      </c>
      <c r="V411" s="3" t="s">
        <v>82</v>
      </c>
      <c r="W411" s="3" t="s">
        <v>82</v>
      </c>
      <c r="X411" s="3" t="s">
        <v>82</v>
      </c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 t="s">
        <v>132</v>
      </c>
      <c r="BN411" s="22"/>
      <c r="BO411" s="22"/>
      <c r="BR411" s="3" t="str">
        <f t="shared" ref="BR411:BR474" si="23">IF(COUNTA(AB411:BO411)=1,"CORRECT","EMPTY")</f>
        <v>CORRECT</v>
      </c>
    </row>
    <row r="412" spans="2:70" x14ac:dyDescent="0.25">
      <c r="B412" s="1">
        <v>44588</v>
      </c>
      <c r="C412" t="s">
        <v>24</v>
      </c>
      <c r="D412" s="201">
        <v>8.3333333333333329E-2</v>
      </c>
      <c r="E412" t="s">
        <v>56</v>
      </c>
      <c r="F412" s="3" t="s">
        <v>83</v>
      </c>
      <c r="G412" s="34" t="s">
        <v>1471</v>
      </c>
      <c r="H412" t="s">
        <v>17</v>
      </c>
      <c r="J412" s="3" t="s">
        <v>82</v>
      </c>
      <c r="K412" s="3" t="s">
        <v>82</v>
      </c>
      <c r="L412" s="3" t="s">
        <v>82</v>
      </c>
      <c r="M412" s="3" t="s">
        <v>82</v>
      </c>
      <c r="N412" s="3" t="s">
        <v>82</v>
      </c>
      <c r="O412" s="3" t="s">
        <v>82</v>
      </c>
      <c r="P412" s="3" t="s">
        <v>82</v>
      </c>
      <c r="Q412" s="3" t="s">
        <v>82</v>
      </c>
      <c r="R412" s="3" t="s">
        <v>82</v>
      </c>
      <c r="S412" s="3" t="s">
        <v>82</v>
      </c>
      <c r="T412" s="3" t="s">
        <v>82</v>
      </c>
      <c r="U412" s="3" t="s">
        <v>82</v>
      </c>
      <c r="V412" s="3" t="s">
        <v>82</v>
      </c>
      <c r="W412" s="3" t="s">
        <v>82</v>
      </c>
      <c r="X412" s="3" t="s">
        <v>82</v>
      </c>
      <c r="AB412" s="22"/>
      <c r="AC412" s="22"/>
      <c r="AD412" s="22"/>
      <c r="AE412" s="22"/>
      <c r="AF412" s="22"/>
      <c r="AG412" s="22" t="s">
        <v>132</v>
      </c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R412" s="3" t="str">
        <f t="shared" si="23"/>
        <v>CORRECT</v>
      </c>
    </row>
    <row r="413" spans="2:70" x14ac:dyDescent="0.25">
      <c r="B413" s="1">
        <v>44588</v>
      </c>
      <c r="C413" t="s">
        <v>24</v>
      </c>
      <c r="D413" s="201">
        <v>2.5666666666666664</v>
      </c>
      <c r="E413" t="s">
        <v>514</v>
      </c>
      <c r="F413" s="3" t="s">
        <v>83</v>
      </c>
      <c r="G413" s="34" t="s">
        <v>1498</v>
      </c>
      <c r="H413" t="s">
        <v>17</v>
      </c>
      <c r="J413" s="3" t="s">
        <v>82</v>
      </c>
      <c r="K413" s="3" t="s">
        <v>82</v>
      </c>
      <c r="L413" s="3" t="s">
        <v>82</v>
      </c>
      <c r="M413" s="3" t="s">
        <v>82</v>
      </c>
      <c r="N413" s="3" t="s">
        <v>82</v>
      </c>
      <c r="O413" s="3" t="s">
        <v>82</v>
      </c>
      <c r="P413" s="3" t="s">
        <v>82</v>
      </c>
      <c r="Q413" s="3" t="s">
        <v>82</v>
      </c>
      <c r="R413" s="3" t="s">
        <v>82</v>
      </c>
      <c r="S413" s="3" t="s">
        <v>82</v>
      </c>
      <c r="T413" s="3" t="s">
        <v>82</v>
      </c>
      <c r="U413" s="3" t="s">
        <v>82</v>
      </c>
      <c r="V413" s="3" t="s">
        <v>82</v>
      </c>
      <c r="W413" s="3" t="s">
        <v>82</v>
      </c>
      <c r="X413" s="3" t="s">
        <v>82</v>
      </c>
      <c r="AB413" s="22"/>
      <c r="AC413" s="22" t="s">
        <v>78</v>
      </c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R413" s="3" t="str">
        <f t="shared" si="23"/>
        <v>CORRECT</v>
      </c>
    </row>
    <row r="414" spans="2:70" x14ac:dyDescent="0.25">
      <c r="B414" s="1">
        <v>44588</v>
      </c>
      <c r="C414" t="s">
        <v>24</v>
      </c>
      <c r="D414" s="201">
        <v>0.56666666666666665</v>
      </c>
      <c r="E414" t="s">
        <v>56</v>
      </c>
      <c r="F414" s="3" t="s">
        <v>80</v>
      </c>
      <c r="G414" s="34" t="s">
        <v>1468</v>
      </c>
      <c r="H414" t="s">
        <v>17</v>
      </c>
      <c r="J414" s="3" t="s">
        <v>82</v>
      </c>
      <c r="K414" s="3" t="s">
        <v>82</v>
      </c>
      <c r="L414" s="3" t="s">
        <v>82</v>
      </c>
      <c r="M414" s="3" t="s">
        <v>82</v>
      </c>
      <c r="N414" s="3" t="s">
        <v>82</v>
      </c>
      <c r="O414" s="3" t="s">
        <v>82</v>
      </c>
      <c r="P414" s="3" t="s">
        <v>82</v>
      </c>
      <c r="Q414" s="3" t="s">
        <v>82</v>
      </c>
      <c r="R414" s="3" t="s">
        <v>82</v>
      </c>
      <c r="S414" s="3" t="s">
        <v>82</v>
      </c>
      <c r="T414" s="3" t="s">
        <v>82</v>
      </c>
      <c r="U414" s="3" t="s">
        <v>82</v>
      </c>
      <c r="V414" s="3" t="s">
        <v>82</v>
      </c>
      <c r="W414" s="3" t="s">
        <v>82</v>
      </c>
      <c r="X414" s="3" t="s">
        <v>82</v>
      </c>
      <c r="AB414" s="22"/>
      <c r="AC414" s="22"/>
      <c r="AD414" s="22"/>
      <c r="AE414" s="22"/>
      <c r="AF414" s="22"/>
      <c r="AG414" s="22" t="s">
        <v>78</v>
      </c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R414" s="3" t="str">
        <f t="shared" si="23"/>
        <v>CORRECT</v>
      </c>
    </row>
    <row r="415" spans="2:70" x14ac:dyDescent="0.25">
      <c r="B415" s="1">
        <v>44588</v>
      </c>
      <c r="C415" t="s">
        <v>24</v>
      </c>
      <c r="D415" s="201">
        <v>4.7666666666666666</v>
      </c>
      <c r="E415" t="s">
        <v>514</v>
      </c>
      <c r="F415" s="3" t="s">
        <v>80</v>
      </c>
      <c r="G415" s="34" t="s">
        <v>1499</v>
      </c>
      <c r="H415" t="s">
        <v>17</v>
      </c>
      <c r="J415" s="3" t="s">
        <v>82</v>
      </c>
      <c r="K415" s="3" t="s">
        <v>82</v>
      </c>
      <c r="L415" s="3" t="s">
        <v>82</v>
      </c>
      <c r="M415" s="3" t="s">
        <v>82</v>
      </c>
      <c r="N415" s="3" t="s">
        <v>82</v>
      </c>
      <c r="O415" s="3" t="s">
        <v>82</v>
      </c>
      <c r="P415" s="3" t="s">
        <v>82</v>
      </c>
      <c r="Q415" s="3" t="s">
        <v>82</v>
      </c>
      <c r="R415" s="3" t="s">
        <v>82</v>
      </c>
      <c r="S415" s="3" t="s">
        <v>82</v>
      </c>
      <c r="T415" s="3" t="s">
        <v>82</v>
      </c>
      <c r="U415" s="3" t="s">
        <v>82</v>
      </c>
      <c r="V415" s="3" t="s">
        <v>82</v>
      </c>
      <c r="W415" s="3" t="s">
        <v>82</v>
      </c>
      <c r="X415" s="3" t="s">
        <v>82</v>
      </c>
      <c r="AB415" s="22"/>
      <c r="AC415" s="22" t="s">
        <v>78</v>
      </c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R415" s="3" t="str">
        <f t="shared" si="23"/>
        <v>CORRECT</v>
      </c>
    </row>
    <row r="416" spans="2:70" x14ac:dyDescent="0.25">
      <c r="B416" s="1">
        <v>44588</v>
      </c>
      <c r="C416" t="s">
        <v>24</v>
      </c>
      <c r="D416" s="201">
        <v>1.7166666666666668</v>
      </c>
      <c r="E416" t="s">
        <v>536</v>
      </c>
      <c r="F416" s="3" t="s">
        <v>80</v>
      </c>
      <c r="G416" s="34" t="s">
        <v>1500</v>
      </c>
      <c r="H416" t="s">
        <v>17</v>
      </c>
      <c r="J416" s="3" t="s">
        <v>82</v>
      </c>
      <c r="K416" s="3" t="s">
        <v>82</v>
      </c>
      <c r="L416" s="3" t="s">
        <v>82</v>
      </c>
      <c r="M416" s="3" t="s">
        <v>82</v>
      </c>
      <c r="N416" s="3" t="s">
        <v>82</v>
      </c>
      <c r="O416" s="3" t="s">
        <v>82</v>
      </c>
      <c r="P416" s="3" t="s">
        <v>82</v>
      </c>
      <c r="Q416" s="3" t="s">
        <v>82</v>
      </c>
      <c r="R416" s="3" t="s">
        <v>82</v>
      </c>
      <c r="S416" s="3" t="s">
        <v>82</v>
      </c>
      <c r="T416" s="3" t="s">
        <v>82</v>
      </c>
      <c r="U416" s="3" t="s">
        <v>82</v>
      </c>
      <c r="V416" s="3" t="s">
        <v>82</v>
      </c>
      <c r="W416" s="3" t="s">
        <v>82</v>
      </c>
      <c r="X416" s="3" t="s">
        <v>82</v>
      </c>
      <c r="AB416" s="22"/>
      <c r="AC416" s="22"/>
      <c r="AD416" s="22"/>
      <c r="AE416" s="22"/>
      <c r="AF416" s="22"/>
      <c r="AG416" s="22"/>
      <c r="AH416" s="22"/>
      <c r="AI416" s="22" t="s">
        <v>78</v>
      </c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R416" s="3" t="str">
        <f t="shared" si="23"/>
        <v>CORRECT</v>
      </c>
    </row>
    <row r="417" spans="2:70" x14ac:dyDescent="0.25">
      <c r="B417" s="1">
        <v>44588</v>
      </c>
      <c r="C417" t="s">
        <v>24</v>
      </c>
      <c r="D417" s="201">
        <v>1.1499999999999999</v>
      </c>
      <c r="E417" t="s">
        <v>72</v>
      </c>
      <c r="F417" s="3" t="s">
        <v>83</v>
      </c>
      <c r="G417" s="34" t="s">
        <v>1501</v>
      </c>
      <c r="H417" t="s">
        <v>17</v>
      </c>
      <c r="J417" s="3" t="s">
        <v>82</v>
      </c>
      <c r="K417" s="3" t="s">
        <v>82</v>
      </c>
      <c r="L417" s="3" t="s">
        <v>82</v>
      </c>
      <c r="M417" s="3" t="s">
        <v>82</v>
      </c>
      <c r="N417" s="3" t="s">
        <v>82</v>
      </c>
      <c r="O417" s="3" t="s">
        <v>82</v>
      </c>
      <c r="P417" s="3" t="s">
        <v>82</v>
      </c>
      <c r="Q417" s="3" t="s">
        <v>82</v>
      </c>
      <c r="R417" s="3" t="s">
        <v>82</v>
      </c>
      <c r="S417" s="3" t="s">
        <v>82</v>
      </c>
      <c r="T417" s="3" t="s">
        <v>82</v>
      </c>
      <c r="U417" s="3" t="s">
        <v>82</v>
      </c>
      <c r="V417" s="3" t="s">
        <v>82</v>
      </c>
      <c r="W417" s="3" t="s">
        <v>82</v>
      </c>
      <c r="X417" s="3" t="s">
        <v>82</v>
      </c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 t="s">
        <v>132</v>
      </c>
      <c r="BN417" s="22"/>
      <c r="BO417" s="22"/>
      <c r="BR417" s="3" t="str">
        <f t="shared" si="23"/>
        <v>CORRECT</v>
      </c>
    </row>
    <row r="418" spans="2:70" x14ac:dyDescent="0.25">
      <c r="B418" s="1">
        <v>44588</v>
      </c>
      <c r="C418" t="s">
        <v>24</v>
      </c>
      <c r="D418" s="201">
        <v>3.85</v>
      </c>
      <c r="E418" t="s">
        <v>652</v>
      </c>
      <c r="F418" s="3" t="s">
        <v>80</v>
      </c>
      <c r="G418" s="34" t="s">
        <v>1317</v>
      </c>
      <c r="H418" t="s">
        <v>17</v>
      </c>
      <c r="J418" s="3" t="s">
        <v>82</v>
      </c>
      <c r="K418" s="3" t="s">
        <v>82</v>
      </c>
      <c r="L418" s="3" t="s">
        <v>82</v>
      </c>
      <c r="M418" s="3" t="s">
        <v>82</v>
      </c>
      <c r="N418" s="3" t="s">
        <v>82</v>
      </c>
      <c r="O418" s="3" t="s">
        <v>82</v>
      </c>
      <c r="P418" s="3" t="s">
        <v>82</v>
      </c>
      <c r="Q418" s="3" t="s">
        <v>82</v>
      </c>
      <c r="R418" s="3" t="s">
        <v>82</v>
      </c>
      <c r="S418" s="3" t="s">
        <v>82</v>
      </c>
      <c r="T418" s="3" t="s">
        <v>82</v>
      </c>
      <c r="U418" s="3" t="s">
        <v>82</v>
      </c>
      <c r="V418" s="3" t="s">
        <v>82</v>
      </c>
      <c r="W418" s="3" t="s">
        <v>82</v>
      </c>
      <c r="X418" s="3" t="s">
        <v>82</v>
      </c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 t="s">
        <v>78</v>
      </c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R418" s="3" t="str">
        <f t="shared" si="23"/>
        <v>CORRECT</v>
      </c>
    </row>
    <row r="419" spans="2:70" x14ac:dyDescent="0.25">
      <c r="B419" s="1">
        <v>44590</v>
      </c>
      <c r="C419" t="s">
        <v>24</v>
      </c>
      <c r="D419" s="201">
        <v>0.43333333333333335</v>
      </c>
      <c r="E419" t="s">
        <v>8</v>
      </c>
      <c r="F419" s="3" t="s">
        <v>83</v>
      </c>
      <c r="G419" s="34" t="s">
        <v>1539</v>
      </c>
      <c r="H419" t="s">
        <v>17</v>
      </c>
      <c r="J419" s="3" t="s">
        <v>82</v>
      </c>
      <c r="K419" s="3" t="s">
        <v>82</v>
      </c>
      <c r="L419" s="3" t="s">
        <v>82</v>
      </c>
      <c r="M419" s="3" t="s">
        <v>82</v>
      </c>
      <c r="N419" s="3" t="s">
        <v>82</v>
      </c>
      <c r="O419" s="3" t="s">
        <v>82</v>
      </c>
      <c r="P419" s="3" t="s">
        <v>82</v>
      </c>
      <c r="Q419" s="3" t="s">
        <v>82</v>
      </c>
      <c r="R419" s="3" t="s">
        <v>82</v>
      </c>
      <c r="S419" s="3" t="s">
        <v>82</v>
      </c>
      <c r="T419" s="3" t="s">
        <v>82</v>
      </c>
      <c r="U419" s="3" t="s">
        <v>82</v>
      </c>
      <c r="V419" s="3" t="s">
        <v>82</v>
      </c>
      <c r="W419" s="3" t="s">
        <v>82</v>
      </c>
      <c r="X419" s="3" t="s">
        <v>82</v>
      </c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 t="s">
        <v>132</v>
      </c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R419" s="3" t="str">
        <f t="shared" si="23"/>
        <v>CORRECT</v>
      </c>
    </row>
    <row r="420" spans="2:70" x14ac:dyDescent="0.25">
      <c r="B420" s="1">
        <v>44590</v>
      </c>
      <c r="C420" t="s">
        <v>24</v>
      </c>
      <c r="D420" s="201">
        <v>3.3333333333333335</v>
      </c>
      <c r="E420" t="s">
        <v>65</v>
      </c>
      <c r="F420" s="3" t="s">
        <v>83</v>
      </c>
      <c r="G420" s="34" t="s">
        <v>1540</v>
      </c>
      <c r="H420" t="s">
        <v>17</v>
      </c>
      <c r="J420" s="3" t="s">
        <v>82</v>
      </c>
      <c r="K420" s="3" t="s">
        <v>82</v>
      </c>
      <c r="L420" s="3" t="s">
        <v>82</v>
      </c>
      <c r="M420" s="3" t="s">
        <v>82</v>
      </c>
      <c r="N420" s="3" t="s">
        <v>82</v>
      </c>
      <c r="O420" s="3" t="s">
        <v>82</v>
      </c>
      <c r="P420" s="3" t="s">
        <v>82</v>
      </c>
      <c r="Q420" s="3" t="s">
        <v>82</v>
      </c>
      <c r="R420" s="3" t="s">
        <v>82</v>
      </c>
      <c r="S420" s="3" t="s">
        <v>82</v>
      </c>
      <c r="T420" s="3" t="s">
        <v>82</v>
      </c>
      <c r="U420" s="3" t="s">
        <v>82</v>
      </c>
      <c r="V420" s="3" t="s">
        <v>82</v>
      </c>
      <c r="W420" s="3" t="s">
        <v>82</v>
      </c>
      <c r="X420" s="3" t="s">
        <v>82</v>
      </c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 t="s">
        <v>132</v>
      </c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R420" s="3" t="str">
        <f t="shared" si="23"/>
        <v>CORRECT</v>
      </c>
    </row>
    <row r="421" spans="2:70" x14ac:dyDescent="0.25">
      <c r="B421" s="1">
        <v>44590</v>
      </c>
      <c r="C421" t="s">
        <v>24</v>
      </c>
      <c r="D421" s="201">
        <v>1.95</v>
      </c>
      <c r="E421" t="s">
        <v>65</v>
      </c>
      <c r="F421" s="3" t="s">
        <v>80</v>
      </c>
      <c r="G421" s="34" t="s">
        <v>1541</v>
      </c>
      <c r="H421" t="s">
        <v>17</v>
      </c>
      <c r="J421" s="3" t="s">
        <v>82</v>
      </c>
      <c r="K421" s="3" t="s">
        <v>82</v>
      </c>
      <c r="L421" s="3" t="s">
        <v>82</v>
      </c>
      <c r="M421" s="3" t="s">
        <v>82</v>
      </c>
      <c r="N421" s="3" t="s">
        <v>82</v>
      </c>
      <c r="O421" s="3" t="s">
        <v>82</v>
      </c>
      <c r="P421" s="3" t="s">
        <v>82</v>
      </c>
      <c r="Q421" s="3" t="s">
        <v>82</v>
      </c>
      <c r="R421" s="3" t="s">
        <v>82</v>
      </c>
      <c r="S421" s="3" t="s">
        <v>82</v>
      </c>
      <c r="T421" s="3" t="s">
        <v>82</v>
      </c>
      <c r="U421" s="3" t="s">
        <v>82</v>
      </c>
      <c r="V421" s="3" t="s">
        <v>82</v>
      </c>
      <c r="W421" s="3" t="s">
        <v>82</v>
      </c>
      <c r="X421" s="3" t="s">
        <v>82</v>
      </c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 t="s">
        <v>78</v>
      </c>
      <c r="AR421" s="22"/>
      <c r="AS421" s="22"/>
      <c r="AT421" s="22"/>
      <c r="AU421" s="22"/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R421" s="3" t="str">
        <f t="shared" si="23"/>
        <v>CORRECT</v>
      </c>
    </row>
    <row r="422" spans="2:70" x14ac:dyDescent="0.25">
      <c r="B422" s="1">
        <v>44590</v>
      </c>
      <c r="C422" t="s">
        <v>24</v>
      </c>
      <c r="D422" s="201">
        <v>3.0333333333333332</v>
      </c>
      <c r="E422" t="s">
        <v>65</v>
      </c>
      <c r="F422" s="3" t="s">
        <v>83</v>
      </c>
      <c r="G422" s="34" t="s">
        <v>1542</v>
      </c>
      <c r="H422" t="s">
        <v>17</v>
      </c>
      <c r="J422" s="3" t="s">
        <v>82</v>
      </c>
      <c r="K422" s="3" t="s">
        <v>82</v>
      </c>
      <c r="L422" s="3" t="s">
        <v>82</v>
      </c>
      <c r="M422" s="3" t="s">
        <v>82</v>
      </c>
      <c r="N422" s="3" t="s">
        <v>82</v>
      </c>
      <c r="O422" s="3" t="s">
        <v>82</v>
      </c>
      <c r="P422" s="3" t="s">
        <v>82</v>
      </c>
      <c r="Q422" s="3" t="s">
        <v>82</v>
      </c>
      <c r="R422" s="3" t="s">
        <v>82</v>
      </c>
      <c r="S422" s="3" t="s">
        <v>82</v>
      </c>
      <c r="T422" s="3" t="s">
        <v>82</v>
      </c>
      <c r="U422" s="3" t="s">
        <v>82</v>
      </c>
      <c r="V422" s="3" t="s">
        <v>82</v>
      </c>
      <c r="W422" s="3" t="s">
        <v>82</v>
      </c>
      <c r="X422" s="3" t="s">
        <v>82</v>
      </c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 t="s">
        <v>132</v>
      </c>
      <c r="AR422" s="22"/>
      <c r="AS422" s="22"/>
      <c r="AT422" s="22"/>
      <c r="AU422" s="22"/>
      <c r="AV422" s="22"/>
      <c r="AW422" s="22"/>
      <c r="AX422" s="22"/>
      <c r="AY422" s="22"/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R422" s="3" t="str">
        <f t="shared" si="23"/>
        <v>CORRECT</v>
      </c>
    </row>
    <row r="423" spans="2:70" x14ac:dyDescent="0.25">
      <c r="B423" s="1">
        <v>44590</v>
      </c>
      <c r="C423" t="s">
        <v>24</v>
      </c>
      <c r="D423" s="201">
        <v>4.0166666666666666</v>
      </c>
      <c r="E423" t="s">
        <v>65</v>
      </c>
      <c r="F423" s="3" t="s">
        <v>80</v>
      </c>
      <c r="G423" s="34" t="s">
        <v>1543</v>
      </c>
      <c r="H423" t="s">
        <v>17</v>
      </c>
      <c r="J423" s="3" t="s">
        <v>82</v>
      </c>
      <c r="K423" s="3" t="s">
        <v>82</v>
      </c>
      <c r="L423" s="3" t="s">
        <v>82</v>
      </c>
      <c r="M423" s="3" t="s">
        <v>82</v>
      </c>
      <c r="N423" s="3" t="s">
        <v>82</v>
      </c>
      <c r="O423" s="3" t="s">
        <v>82</v>
      </c>
      <c r="P423" s="3" t="s">
        <v>82</v>
      </c>
      <c r="Q423" s="3" t="s">
        <v>82</v>
      </c>
      <c r="R423" s="3" t="s">
        <v>82</v>
      </c>
      <c r="S423" s="3" t="s">
        <v>82</v>
      </c>
      <c r="T423" s="3" t="s">
        <v>82</v>
      </c>
      <c r="U423" s="3" t="s">
        <v>82</v>
      </c>
      <c r="V423" s="3" t="s">
        <v>82</v>
      </c>
      <c r="W423" s="3" t="s">
        <v>82</v>
      </c>
      <c r="X423" s="3" t="s">
        <v>82</v>
      </c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 t="s">
        <v>78</v>
      </c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R423" s="3" t="str">
        <f t="shared" si="23"/>
        <v>CORRECT</v>
      </c>
    </row>
    <row r="424" spans="2:70" ht="30" x14ac:dyDescent="0.25">
      <c r="B424" s="1">
        <v>44591</v>
      </c>
      <c r="C424" t="s">
        <v>24</v>
      </c>
      <c r="D424" s="201">
        <v>0.66666666666666663</v>
      </c>
      <c r="E424" t="s">
        <v>65</v>
      </c>
      <c r="F424" s="3" t="s">
        <v>83</v>
      </c>
      <c r="G424" s="34" t="s">
        <v>1548</v>
      </c>
      <c r="H424" t="s">
        <v>17</v>
      </c>
      <c r="Y424" s="75" t="s">
        <v>691</v>
      </c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 t="s">
        <v>132</v>
      </c>
      <c r="AQ424" s="22"/>
      <c r="AR424" s="22"/>
      <c r="AS424" s="22"/>
      <c r="AT424" s="22"/>
      <c r="AU424" s="22"/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R424" s="3" t="str">
        <f t="shared" si="23"/>
        <v>CORRECT</v>
      </c>
    </row>
    <row r="425" spans="2:70" x14ac:dyDescent="0.25">
      <c r="B425" s="1">
        <v>44591</v>
      </c>
      <c r="C425" t="s">
        <v>24</v>
      </c>
      <c r="D425" s="201">
        <v>2.65</v>
      </c>
      <c r="E425" t="s">
        <v>284</v>
      </c>
      <c r="F425" s="3" t="s">
        <v>80</v>
      </c>
      <c r="G425" s="34" t="s">
        <v>1549</v>
      </c>
      <c r="H425" t="s">
        <v>17</v>
      </c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 t="s">
        <v>78</v>
      </c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R425" s="3" t="str">
        <f t="shared" si="23"/>
        <v>CORRECT</v>
      </c>
    </row>
    <row r="426" spans="2:70" x14ac:dyDescent="0.25">
      <c r="B426" s="1">
        <v>44591</v>
      </c>
      <c r="C426" t="s">
        <v>24</v>
      </c>
      <c r="D426" s="201">
        <v>0.78333333333333333</v>
      </c>
      <c r="E426" t="s">
        <v>3</v>
      </c>
      <c r="F426" s="3" t="s">
        <v>80</v>
      </c>
      <c r="G426" s="34" t="s">
        <v>1550</v>
      </c>
      <c r="H426" t="s">
        <v>17</v>
      </c>
      <c r="AB426" s="22" t="s">
        <v>78</v>
      </c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R426" s="3" t="str">
        <f t="shared" si="23"/>
        <v>CORRECT</v>
      </c>
    </row>
    <row r="427" spans="2:70" x14ac:dyDescent="0.25">
      <c r="B427" s="1">
        <v>44591</v>
      </c>
      <c r="C427" t="s">
        <v>24</v>
      </c>
      <c r="D427" s="201">
        <v>2.7166666666666668</v>
      </c>
      <c r="E427" t="s">
        <v>66</v>
      </c>
      <c r="F427" s="3" t="s">
        <v>80</v>
      </c>
      <c r="G427" s="34" t="s">
        <v>1551</v>
      </c>
      <c r="H427" t="s">
        <v>17</v>
      </c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 t="s">
        <v>78</v>
      </c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R427" s="3" t="str">
        <f t="shared" si="23"/>
        <v>CORRECT</v>
      </c>
    </row>
    <row r="428" spans="2:70" x14ac:dyDescent="0.25">
      <c r="B428" s="1">
        <v>44591</v>
      </c>
      <c r="C428" t="s">
        <v>24</v>
      </c>
      <c r="D428" s="201">
        <v>1.1833333333333333</v>
      </c>
      <c r="E428" t="s">
        <v>994</v>
      </c>
      <c r="F428" s="3" t="s">
        <v>80</v>
      </c>
      <c r="G428" s="34" t="s">
        <v>1552</v>
      </c>
      <c r="H428" t="s">
        <v>17</v>
      </c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 t="s">
        <v>78</v>
      </c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R428" s="3" t="str">
        <f t="shared" si="23"/>
        <v>CORRECT</v>
      </c>
    </row>
    <row r="429" spans="2:70" ht="30" x14ac:dyDescent="0.25">
      <c r="B429" s="1">
        <v>44591</v>
      </c>
      <c r="C429" t="s">
        <v>24</v>
      </c>
      <c r="D429" s="201">
        <v>2.7166666666666668</v>
      </c>
      <c r="E429" t="s">
        <v>512</v>
      </c>
      <c r="F429" s="3" t="s">
        <v>83</v>
      </c>
      <c r="G429" s="34" t="s">
        <v>1553</v>
      </c>
      <c r="H429" t="s">
        <v>17</v>
      </c>
      <c r="Z429" s="72" t="s">
        <v>1555</v>
      </c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 t="s">
        <v>132</v>
      </c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/>
      <c r="BN429" s="22"/>
      <c r="BO429" s="22"/>
      <c r="BR429" s="3" t="str">
        <f t="shared" si="23"/>
        <v>CORRECT</v>
      </c>
    </row>
    <row r="430" spans="2:70" x14ac:dyDescent="0.25">
      <c r="B430" s="1">
        <v>44591</v>
      </c>
      <c r="C430" t="s">
        <v>24</v>
      </c>
      <c r="D430" s="201">
        <v>4.2833333333333332</v>
      </c>
      <c r="E430" t="s">
        <v>65</v>
      </c>
      <c r="F430" s="3" t="s">
        <v>80</v>
      </c>
      <c r="G430" s="34" t="s">
        <v>1554</v>
      </c>
      <c r="H430" t="s">
        <v>17</v>
      </c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 t="s">
        <v>78</v>
      </c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R430" s="3" t="str">
        <f t="shared" si="23"/>
        <v>CORRECT</v>
      </c>
    </row>
    <row r="431" spans="2:70" x14ac:dyDescent="0.25">
      <c r="B431" s="1">
        <v>44593</v>
      </c>
      <c r="C431" t="s">
        <v>24</v>
      </c>
      <c r="D431" s="153">
        <v>4.916666666666667</v>
      </c>
      <c r="E431" t="s">
        <v>55</v>
      </c>
      <c r="F431" s="3" t="s">
        <v>80</v>
      </c>
      <c r="G431" s="34" t="s">
        <v>1590</v>
      </c>
      <c r="H431" t="s">
        <v>17</v>
      </c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 t="s">
        <v>78</v>
      </c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R431" s="3" t="str">
        <f t="shared" si="23"/>
        <v>CORRECT</v>
      </c>
    </row>
    <row r="432" spans="2:70" x14ac:dyDescent="0.25">
      <c r="B432" s="1">
        <v>44593</v>
      </c>
      <c r="C432">
        <v>700</v>
      </c>
      <c r="D432" s="153">
        <v>3.6833333333333336</v>
      </c>
      <c r="E432" t="s">
        <v>56</v>
      </c>
      <c r="F432" s="3" t="s">
        <v>80</v>
      </c>
      <c r="G432" s="34" t="s">
        <v>1591</v>
      </c>
      <c r="H432" t="s">
        <v>17</v>
      </c>
      <c r="AB432" s="22"/>
      <c r="AC432" s="22"/>
      <c r="AD432" s="22"/>
      <c r="AE432" s="22"/>
      <c r="AF432" s="22"/>
      <c r="AG432" s="22" t="s">
        <v>78</v>
      </c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R432" s="3" t="str">
        <f t="shared" si="23"/>
        <v>CORRECT</v>
      </c>
    </row>
    <row r="433" spans="2:70" x14ac:dyDescent="0.25">
      <c r="B433" s="1">
        <v>44593</v>
      </c>
      <c r="C433" t="s">
        <v>24</v>
      </c>
      <c r="D433" s="153">
        <v>4</v>
      </c>
      <c r="E433" t="s">
        <v>779</v>
      </c>
      <c r="F433" s="3" t="s">
        <v>83</v>
      </c>
      <c r="G433" s="34" t="s">
        <v>1592</v>
      </c>
      <c r="H433" t="s">
        <v>17</v>
      </c>
      <c r="AB433" s="22"/>
      <c r="AC433" s="22"/>
      <c r="AD433" s="22"/>
      <c r="AE433" s="22"/>
      <c r="AF433" s="22" t="s">
        <v>132</v>
      </c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R433" s="3" t="str">
        <f t="shared" si="23"/>
        <v>CORRECT</v>
      </c>
    </row>
    <row r="434" spans="2:70" x14ac:dyDescent="0.25">
      <c r="B434" s="1">
        <v>44593</v>
      </c>
      <c r="C434">
        <v>700</v>
      </c>
      <c r="D434" s="153">
        <v>4.4833333333333334</v>
      </c>
      <c r="E434" t="s">
        <v>623</v>
      </c>
      <c r="F434" s="3" t="s">
        <v>80</v>
      </c>
      <c r="G434" s="34" t="s">
        <v>1421</v>
      </c>
      <c r="H434" t="s">
        <v>17</v>
      </c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 t="s">
        <v>78</v>
      </c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R434" s="3" t="str">
        <f t="shared" si="23"/>
        <v>CORRECT</v>
      </c>
    </row>
    <row r="435" spans="2:70" x14ac:dyDescent="0.25">
      <c r="B435" s="1">
        <v>44594</v>
      </c>
      <c r="C435" t="s">
        <v>24</v>
      </c>
      <c r="D435" s="153">
        <v>2.3666666666666667</v>
      </c>
      <c r="E435" t="s">
        <v>3</v>
      </c>
      <c r="F435" s="3" t="s">
        <v>80</v>
      </c>
      <c r="G435" s="34" t="s">
        <v>1593</v>
      </c>
      <c r="H435" t="s">
        <v>17</v>
      </c>
      <c r="AB435" s="22" t="s">
        <v>78</v>
      </c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R435" s="3" t="str">
        <f t="shared" si="23"/>
        <v>CORRECT</v>
      </c>
    </row>
    <row r="436" spans="2:70" x14ac:dyDescent="0.25">
      <c r="B436" s="1">
        <v>44594</v>
      </c>
      <c r="C436">
        <v>700</v>
      </c>
      <c r="D436" s="153">
        <v>2.25</v>
      </c>
      <c r="E436" t="s">
        <v>8</v>
      </c>
      <c r="F436" s="3" t="s">
        <v>80</v>
      </c>
      <c r="G436" s="34" t="s">
        <v>1594</v>
      </c>
      <c r="H436" t="s">
        <v>17</v>
      </c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 t="s">
        <v>78</v>
      </c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R436" s="3" t="str">
        <f t="shared" si="23"/>
        <v>CORRECT</v>
      </c>
    </row>
    <row r="437" spans="2:70" x14ac:dyDescent="0.25">
      <c r="B437" s="1">
        <v>44594</v>
      </c>
      <c r="C437">
        <v>700</v>
      </c>
      <c r="D437" s="153">
        <v>3.2833333333333332</v>
      </c>
      <c r="E437" t="s">
        <v>1128</v>
      </c>
      <c r="F437" s="3" t="s">
        <v>80</v>
      </c>
      <c r="G437" s="34" t="s">
        <v>1595</v>
      </c>
      <c r="H437" t="s">
        <v>17</v>
      </c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 t="s">
        <v>78</v>
      </c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R437" s="3" t="str">
        <f t="shared" si="23"/>
        <v>CORRECT</v>
      </c>
    </row>
    <row r="438" spans="2:70" x14ac:dyDescent="0.25">
      <c r="B438" s="1">
        <v>44596</v>
      </c>
      <c r="C438" t="s">
        <v>24</v>
      </c>
      <c r="D438" s="201">
        <v>4.416666666666667</v>
      </c>
      <c r="E438" t="s">
        <v>3</v>
      </c>
      <c r="F438" s="3" t="s">
        <v>83</v>
      </c>
      <c r="G438" s="34" t="s">
        <v>1596</v>
      </c>
      <c r="H438" t="s">
        <v>17</v>
      </c>
      <c r="AB438" s="22" t="s">
        <v>132</v>
      </c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R438" s="3" t="str">
        <f t="shared" si="23"/>
        <v>CORRECT</v>
      </c>
    </row>
    <row r="439" spans="2:70" x14ac:dyDescent="0.25">
      <c r="B439" s="1">
        <v>44596</v>
      </c>
      <c r="C439" t="s">
        <v>24</v>
      </c>
      <c r="D439" s="201">
        <v>4.2</v>
      </c>
      <c r="E439" t="s">
        <v>3</v>
      </c>
      <c r="F439" s="3" t="s">
        <v>83</v>
      </c>
      <c r="G439" s="34" t="s">
        <v>1597</v>
      </c>
      <c r="H439" t="s">
        <v>17</v>
      </c>
      <c r="AB439" s="22" t="s">
        <v>132</v>
      </c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R439" s="3" t="str">
        <f t="shared" si="23"/>
        <v>CORRECT</v>
      </c>
    </row>
    <row r="440" spans="2:70" x14ac:dyDescent="0.25">
      <c r="B440" s="1">
        <v>44596</v>
      </c>
      <c r="C440" t="s">
        <v>24</v>
      </c>
      <c r="D440" s="201">
        <v>2.9833333333333334</v>
      </c>
      <c r="E440" t="s">
        <v>3</v>
      </c>
      <c r="F440" s="3" t="s">
        <v>80</v>
      </c>
      <c r="G440" s="34" t="s">
        <v>1598</v>
      </c>
      <c r="H440" t="s">
        <v>17</v>
      </c>
      <c r="AB440" s="22" t="s">
        <v>78</v>
      </c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R440" s="3" t="str">
        <f t="shared" si="23"/>
        <v>CORRECT</v>
      </c>
    </row>
    <row r="441" spans="2:70" x14ac:dyDescent="0.25">
      <c r="B441" s="1">
        <v>44596</v>
      </c>
      <c r="C441" t="s">
        <v>24</v>
      </c>
      <c r="D441" s="201">
        <v>1.7833333333333332</v>
      </c>
      <c r="E441" t="s">
        <v>58</v>
      </c>
      <c r="F441" s="3" t="s">
        <v>80</v>
      </c>
      <c r="G441" s="34" t="s">
        <v>1599</v>
      </c>
      <c r="H441" t="s">
        <v>17</v>
      </c>
      <c r="AB441" s="22"/>
      <c r="AC441" s="22"/>
      <c r="AD441" s="22" t="s">
        <v>78</v>
      </c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R441" s="3" t="str">
        <f t="shared" si="23"/>
        <v>CORRECT</v>
      </c>
    </row>
    <row r="442" spans="2:70" x14ac:dyDescent="0.25">
      <c r="B442" s="1">
        <v>44596</v>
      </c>
      <c r="C442" t="s">
        <v>24</v>
      </c>
      <c r="D442" s="201">
        <v>4.6833333333333336</v>
      </c>
      <c r="E442" t="s">
        <v>3</v>
      </c>
      <c r="F442" s="3" t="s">
        <v>80</v>
      </c>
      <c r="G442" s="34" t="s">
        <v>1600</v>
      </c>
      <c r="H442" t="s">
        <v>17</v>
      </c>
      <c r="AB442" s="22" t="s">
        <v>78</v>
      </c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R442" s="3" t="str">
        <f t="shared" si="23"/>
        <v>CORRECT</v>
      </c>
    </row>
    <row r="443" spans="2:70" x14ac:dyDescent="0.25">
      <c r="B443" s="1">
        <v>44596</v>
      </c>
      <c r="C443" t="s">
        <v>24</v>
      </c>
      <c r="D443" s="201">
        <v>2.5833333333333335</v>
      </c>
      <c r="E443" t="s">
        <v>58</v>
      </c>
      <c r="F443" s="3" t="s">
        <v>80</v>
      </c>
      <c r="G443" s="34" t="s">
        <v>1601</v>
      </c>
      <c r="H443" t="s">
        <v>17</v>
      </c>
      <c r="AB443" s="22"/>
      <c r="AC443" s="22"/>
      <c r="AD443" s="22" t="s">
        <v>78</v>
      </c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R443" s="3" t="str">
        <f t="shared" si="23"/>
        <v>CORRECT</v>
      </c>
    </row>
    <row r="444" spans="2:70" x14ac:dyDescent="0.25">
      <c r="B444" s="1">
        <v>44596</v>
      </c>
      <c r="C444" t="s">
        <v>24</v>
      </c>
      <c r="D444" s="201">
        <v>4.833333333333333</v>
      </c>
      <c r="E444" t="s">
        <v>3</v>
      </c>
      <c r="F444" s="3" t="s">
        <v>83</v>
      </c>
      <c r="G444" s="34" t="s">
        <v>1602</v>
      </c>
      <c r="H444" t="s">
        <v>17</v>
      </c>
      <c r="AB444" s="22" t="s">
        <v>132</v>
      </c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R444" s="3" t="str">
        <f t="shared" si="23"/>
        <v>CORRECT</v>
      </c>
    </row>
    <row r="445" spans="2:70" x14ac:dyDescent="0.25">
      <c r="B445" s="1">
        <v>44596</v>
      </c>
      <c r="C445" t="s">
        <v>24</v>
      </c>
      <c r="D445" s="201">
        <v>3.9833333333333334</v>
      </c>
      <c r="E445" t="s">
        <v>779</v>
      </c>
      <c r="F445" s="3" t="s">
        <v>83</v>
      </c>
      <c r="G445" s="34" t="s">
        <v>1603</v>
      </c>
      <c r="H445" t="s">
        <v>17</v>
      </c>
      <c r="AB445" s="22"/>
      <c r="AC445" s="22"/>
      <c r="AD445" s="22"/>
      <c r="AE445" s="22"/>
      <c r="AF445" s="22" t="s">
        <v>132</v>
      </c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R445" s="3" t="str">
        <f t="shared" si="23"/>
        <v>CORRECT</v>
      </c>
    </row>
    <row r="446" spans="2:70" x14ac:dyDescent="0.25">
      <c r="B446" s="1">
        <v>44596</v>
      </c>
      <c r="C446" t="s">
        <v>24</v>
      </c>
      <c r="D446" s="201">
        <v>1.7833333333333332</v>
      </c>
      <c r="E446" t="s">
        <v>3</v>
      </c>
      <c r="F446" s="3" t="s">
        <v>80</v>
      </c>
      <c r="G446" s="34" t="s">
        <v>1604</v>
      </c>
      <c r="H446" t="s">
        <v>17</v>
      </c>
      <c r="AB446" s="22" t="s">
        <v>78</v>
      </c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R446" s="3" t="str">
        <f t="shared" si="23"/>
        <v>CORRECT</v>
      </c>
    </row>
    <row r="447" spans="2:70" x14ac:dyDescent="0.25">
      <c r="B447" s="1">
        <v>44596</v>
      </c>
      <c r="C447" t="s">
        <v>24</v>
      </c>
      <c r="D447" s="201">
        <v>1.3833333333333333</v>
      </c>
      <c r="E447" t="s">
        <v>3</v>
      </c>
      <c r="F447" s="3" t="s">
        <v>80</v>
      </c>
      <c r="G447" s="34" t="s">
        <v>1605</v>
      </c>
      <c r="H447" t="s">
        <v>17</v>
      </c>
      <c r="AB447" s="22" t="s">
        <v>78</v>
      </c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R447" s="3" t="str">
        <f t="shared" si="23"/>
        <v>CORRECT</v>
      </c>
    </row>
    <row r="448" spans="2:70" x14ac:dyDescent="0.25">
      <c r="B448" s="1">
        <v>44596</v>
      </c>
      <c r="C448" t="s">
        <v>24</v>
      </c>
      <c r="D448" s="201">
        <v>2.3333333333333335</v>
      </c>
      <c r="E448" t="s">
        <v>513</v>
      </c>
      <c r="F448" s="3" t="s">
        <v>80</v>
      </c>
      <c r="G448" s="34" t="s">
        <v>1606</v>
      </c>
      <c r="H448" t="s">
        <v>17</v>
      </c>
      <c r="AB448" s="22"/>
      <c r="AC448" s="22"/>
      <c r="AD448" s="22"/>
      <c r="AE448" s="22" t="s">
        <v>78</v>
      </c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R448" s="3" t="str">
        <f t="shared" si="23"/>
        <v>CORRECT</v>
      </c>
    </row>
    <row r="449" spans="1:70" x14ac:dyDescent="0.25">
      <c r="B449" s="1">
        <v>44596</v>
      </c>
      <c r="C449" t="s">
        <v>24</v>
      </c>
      <c r="D449" s="201">
        <v>2.2666666666666666</v>
      </c>
      <c r="E449" t="s">
        <v>3</v>
      </c>
      <c r="F449" s="3" t="s">
        <v>80</v>
      </c>
      <c r="G449" s="34" t="s">
        <v>1607</v>
      </c>
      <c r="H449" t="s">
        <v>17</v>
      </c>
      <c r="AB449" s="22" t="s">
        <v>78</v>
      </c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R449" s="3" t="str">
        <f t="shared" si="23"/>
        <v>CORRECT</v>
      </c>
    </row>
    <row r="450" spans="1:70" x14ac:dyDescent="0.25">
      <c r="B450" s="1">
        <v>44596</v>
      </c>
      <c r="C450" t="s">
        <v>24</v>
      </c>
      <c r="D450" s="201">
        <v>1.6666666666666665</v>
      </c>
      <c r="E450" t="s">
        <v>3</v>
      </c>
      <c r="F450" s="3" t="s">
        <v>83</v>
      </c>
      <c r="G450" s="34" t="s">
        <v>1608</v>
      </c>
      <c r="H450" t="s">
        <v>17</v>
      </c>
      <c r="AB450" s="22" t="s">
        <v>132</v>
      </c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R450" s="3" t="str">
        <f t="shared" si="23"/>
        <v>CORRECT</v>
      </c>
    </row>
    <row r="451" spans="1:70" x14ac:dyDescent="0.25">
      <c r="B451" s="1">
        <v>44596</v>
      </c>
      <c r="C451" t="s">
        <v>24</v>
      </c>
      <c r="D451" s="201">
        <v>1.3166666666666667</v>
      </c>
      <c r="E451" t="s">
        <v>3</v>
      </c>
      <c r="F451" s="3" t="s">
        <v>83</v>
      </c>
      <c r="G451" s="34" t="s">
        <v>1609</v>
      </c>
      <c r="H451" t="s">
        <v>17</v>
      </c>
      <c r="AB451" s="22" t="s">
        <v>132</v>
      </c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2"/>
      <c r="BM451" s="22"/>
      <c r="BN451" s="22"/>
      <c r="BO451" s="22"/>
      <c r="BR451" s="3" t="str">
        <f t="shared" si="23"/>
        <v>CORRECT</v>
      </c>
    </row>
    <row r="452" spans="1:70" x14ac:dyDescent="0.25">
      <c r="B452" s="1">
        <v>44596</v>
      </c>
      <c r="C452" t="s">
        <v>24</v>
      </c>
      <c r="D452" s="201">
        <v>2.1333333333333333</v>
      </c>
      <c r="E452" t="s">
        <v>3</v>
      </c>
      <c r="F452" s="3" t="s">
        <v>80</v>
      </c>
      <c r="G452" s="34" t="s">
        <v>1610</v>
      </c>
      <c r="H452" t="s">
        <v>17</v>
      </c>
      <c r="AB452" s="22" t="s">
        <v>78</v>
      </c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R452" s="3" t="str">
        <f t="shared" si="23"/>
        <v>CORRECT</v>
      </c>
    </row>
    <row r="453" spans="1:70" x14ac:dyDescent="0.25">
      <c r="B453" s="1">
        <v>44599</v>
      </c>
      <c r="C453" t="s">
        <v>24</v>
      </c>
      <c r="D453" s="201">
        <v>2.6333333333333333</v>
      </c>
      <c r="E453" t="s">
        <v>284</v>
      </c>
      <c r="F453" s="3" t="s">
        <v>83</v>
      </c>
      <c r="G453" s="34" t="s">
        <v>1670</v>
      </c>
      <c r="H453" t="s">
        <v>17</v>
      </c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 t="s">
        <v>132</v>
      </c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R453" s="3" t="str">
        <f t="shared" si="23"/>
        <v>CORRECT</v>
      </c>
    </row>
    <row r="454" spans="1:70" x14ac:dyDescent="0.25">
      <c r="B454" s="1">
        <v>44599</v>
      </c>
      <c r="C454">
        <v>700</v>
      </c>
      <c r="D454" s="201">
        <v>4.0333333333333332</v>
      </c>
      <c r="E454" t="s">
        <v>58</v>
      </c>
      <c r="F454" s="3" t="s">
        <v>83</v>
      </c>
      <c r="G454" s="34" t="s">
        <v>1671</v>
      </c>
      <c r="H454" t="s">
        <v>17</v>
      </c>
      <c r="AB454" s="22"/>
      <c r="AC454" s="22"/>
      <c r="AD454" s="22" t="s">
        <v>132</v>
      </c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R454" s="3" t="str">
        <f t="shared" si="23"/>
        <v>CORRECT</v>
      </c>
    </row>
    <row r="455" spans="1:70" x14ac:dyDescent="0.25">
      <c r="B455" s="1">
        <v>44599</v>
      </c>
      <c r="C455" t="s">
        <v>24</v>
      </c>
      <c r="D455" s="201">
        <v>2.1666666666666665</v>
      </c>
      <c r="E455" t="s">
        <v>91</v>
      </c>
      <c r="F455" s="3" t="s">
        <v>80</v>
      </c>
      <c r="G455" s="34" t="s">
        <v>1672</v>
      </c>
      <c r="H455" t="s">
        <v>17</v>
      </c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 t="s">
        <v>78</v>
      </c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/>
      <c r="BO455" s="22"/>
      <c r="BR455" s="3" t="str">
        <f t="shared" si="23"/>
        <v>CORRECT</v>
      </c>
    </row>
    <row r="456" spans="1:70" x14ac:dyDescent="0.25">
      <c r="B456" s="1">
        <v>44599</v>
      </c>
      <c r="C456">
        <v>700</v>
      </c>
      <c r="D456" s="201">
        <v>2.8333333333333335</v>
      </c>
      <c r="E456" t="s">
        <v>284</v>
      </c>
      <c r="F456" s="3" t="s">
        <v>80</v>
      </c>
      <c r="G456" s="34" t="s">
        <v>1673</v>
      </c>
      <c r="H456" t="s">
        <v>17</v>
      </c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 t="s">
        <v>1712</v>
      </c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R456" s="3" t="str">
        <f t="shared" si="23"/>
        <v>CORRECT</v>
      </c>
    </row>
    <row r="457" spans="1:70" x14ac:dyDescent="0.25">
      <c r="B457" s="1">
        <v>44599</v>
      </c>
      <c r="C457" t="s">
        <v>24</v>
      </c>
      <c r="D457" s="201">
        <v>2.1166666666666667</v>
      </c>
      <c r="E457" t="s">
        <v>3</v>
      </c>
      <c r="F457" s="3" t="s">
        <v>80</v>
      </c>
      <c r="G457" s="34" t="s">
        <v>1674</v>
      </c>
      <c r="H457" t="s">
        <v>17</v>
      </c>
      <c r="AB457" s="22" t="s">
        <v>78</v>
      </c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R457" s="3" t="str">
        <f t="shared" si="23"/>
        <v>CORRECT</v>
      </c>
    </row>
    <row r="458" spans="1:70" x14ac:dyDescent="0.25">
      <c r="B458" s="1">
        <v>44599</v>
      </c>
      <c r="C458">
        <v>700</v>
      </c>
      <c r="D458" s="201">
        <v>3.55</v>
      </c>
      <c r="E458" t="s">
        <v>56</v>
      </c>
      <c r="F458" s="3" t="s">
        <v>80</v>
      </c>
      <c r="G458" s="34" t="s">
        <v>1675</v>
      </c>
      <c r="H458" t="s">
        <v>17</v>
      </c>
      <c r="AB458" s="22"/>
      <c r="AC458" s="22"/>
      <c r="AD458" s="22"/>
      <c r="AE458" s="22"/>
      <c r="AF458" s="22"/>
      <c r="AG458" s="22" t="s">
        <v>78</v>
      </c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R458" s="3" t="str">
        <f t="shared" si="23"/>
        <v>CORRECT</v>
      </c>
    </row>
    <row r="459" spans="1:70" x14ac:dyDescent="0.25">
      <c r="B459" s="1">
        <v>44599</v>
      </c>
      <c r="C459" t="s">
        <v>24</v>
      </c>
      <c r="D459" s="201">
        <v>2.9833333333333334</v>
      </c>
      <c r="E459" t="s">
        <v>91</v>
      </c>
      <c r="F459" s="3" t="s">
        <v>80</v>
      </c>
      <c r="G459" s="34" t="s">
        <v>1676</v>
      </c>
      <c r="H459" t="s">
        <v>17</v>
      </c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 t="s">
        <v>78</v>
      </c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R459" s="3" t="str">
        <f t="shared" si="23"/>
        <v>CORRECT</v>
      </c>
    </row>
    <row r="460" spans="1:70" x14ac:dyDescent="0.25">
      <c r="A460" t="s">
        <v>1669</v>
      </c>
      <c r="B460" s="1">
        <v>44599</v>
      </c>
      <c r="C460">
        <v>700</v>
      </c>
      <c r="D460" s="201">
        <v>3.5333333333333332</v>
      </c>
      <c r="E460" t="s">
        <v>10</v>
      </c>
      <c r="F460" s="3" t="s">
        <v>83</v>
      </c>
      <c r="G460" s="34" t="s">
        <v>1677</v>
      </c>
      <c r="H460" t="s">
        <v>17</v>
      </c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 t="s">
        <v>132</v>
      </c>
      <c r="BR460" s="3" t="str">
        <f t="shared" si="23"/>
        <v>CORRECT</v>
      </c>
    </row>
    <row r="461" spans="1:70" x14ac:dyDescent="0.25">
      <c r="B461" s="1">
        <v>44599</v>
      </c>
      <c r="C461" t="s">
        <v>24</v>
      </c>
      <c r="D461" s="201">
        <v>1.9</v>
      </c>
      <c r="E461" t="s">
        <v>91</v>
      </c>
      <c r="F461" s="3" t="s">
        <v>80</v>
      </c>
      <c r="G461" s="34" t="s">
        <v>1678</v>
      </c>
      <c r="H461" t="s">
        <v>17</v>
      </c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 t="s">
        <v>78</v>
      </c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2"/>
      <c r="BM461" s="22"/>
      <c r="BN461" s="22"/>
      <c r="BO461" s="22"/>
      <c r="BR461" s="3" t="str">
        <f t="shared" si="23"/>
        <v>CORRECT</v>
      </c>
    </row>
    <row r="462" spans="1:70" x14ac:dyDescent="0.25">
      <c r="B462" s="1">
        <v>44599</v>
      </c>
      <c r="C462">
        <v>700</v>
      </c>
      <c r="D462" s="201">
        <v>2.5166666666666666</v>
      </c>
      <c r="E462" t="s">
        <v>623</v>
      </c>
      <c r="F462" s="3" t="s">
        <v>83</v>
      </c>
      <c r="G462" s="34" t="s">
        <v>1679</v>
      </c>
      <c r="H462" t="s">
        <v>17</v>
      </c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 t="s">
        <v>132</v>
      </c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R462" s="3" t="str">
        <f t="shared" si="23"/>
        <v>CORRECT</v>
      </c>
    </row>
    <row r="463" spans="1:70" x14ac:dyDescent="0.25">
      <c r="B463" s="1">
        <v>44599</v>
      </c>
      <c r="C463" t="s">
        <v>24</v>
      </c>
      <c r="D463" s="201">
        <v>3</v>
      </c>
      <c r="E463" t="s">
        <v>779</v>
      </c>
      <c r="F463" s="3" t="s">
        <v>80</v>
      </c>
      <c r="G463" s="34" t="s">
        <v>1680</v>
      </c>
      <c r="H463" t="s">
        <v>17</v>
      </c>
      <c r="AB463" s="22"/>
      <c r="AC463" s="22"/>
      <c r="AD463" s="22"/>
      <c r="AE463" s="22"/>
      <c r="AF463" s="22" t="s">
        <v>78</v>
      </c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2"/>
      <c r="BM463" s="22"/>
      <c r="BN463" s="22"/>
      <c r="BO463" s="22"/>
      <c r="BR463" s="3" t="str">
        <f t="shared" si="23"/>
        <v>CORRECT</v>
      </c>
    </row>
    <row r="464" spans="1:70" x14ac:dyDescent="0.25">
      <c r="B464" s="1">
        <v>44599</v>
      </c>
      <c r="C464">
        <v>700</v>
      </c>
      <c r="D464" s="201">
        <v>2.6833333333333336</v>
      </c>
      <c r="E464" t="s">
        <v>623</v>
      </c>
      <c r="F464" s="3" t="s">
        <v>80</v>
      </c>
      <c r="G464" s="34" t="s">
        <v>1681</v>
      </c>
      <c r="H464" t="s">
        <v>17</v>
      </c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 t="s">
        <v>78</v>
      </c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/>
      <c r="BO464" s="22"/>
      <c r="BR464" s="3" t="str">
        <f t="shared" si="23"/>
        <v>CORRECT</v>
      </c>
    </row>
    <row r="465" spans="1:70" x14ac:dyDescent="0.25">
      <c r="A465" t="s">
        <v>1669</v>
      </c>
      <c r="B465" s="1">
        <v>44598</v>
      </c>
      <c r="C465" t="s">
        <v>24</v>
      </c>
      <c r="D465" s="201">
        <v>4.05</v>
      </c>
      <c r="E465" t="s">
        <v>520</v>
      </c>
      <c r="F465" s="3" t="s">
        <v>83</v>
      </c>
      <c r="G465" s="34" t="s">
        <v>1682</v>
      </c>
      <c r="H465" t="s">
        <v>17</v>
      </c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 t="s">
        <v>78</v>
      </c>
      <c r="BL465" s="22"/>
      <c r="BM465" s="22"/>
      <c r="BN465" s="22"/>
      <c r="BO465" s="22"/>
      <c r="BR465" s="3" t="str">
        <f t="shared" si="23"/>
        <v>CORRECT</v>
      </c>
    </row>
    <row r="466" spans="1:70" x14ac:dyDescent="0.25">
      <c r="A466" t="s">
        <v>1669</v>
      </c>
      <c r="B466" s="1">
        <v>44598</v>
      </c>
      <c r="C466" t="s">
        <v>24</v>
      </c>
      <c r="D466" s="201">
        <v>1.6666666666666666E-2</v>
      </c>
      <c r="E466" t="s">
        <v>72</v>
      </c>
      <c r="F466" s="3" t="s">
        <v>83</v>
      </c>
      <c r="G466" s="34" t="s">
        <v>1683</v>
      </c>
      <c r="H466" t="s">
        <v>17</v>
      </c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 t="s">
        <v>132</v>
      </c>
      <c r="BN466" s="22"/>
      <c r="BO466" s="22"/>
      <c r="BR466" s="3" t="str">
        <f t="shared" si="23"/>
        <v>CORRECT</v>
      </c>
    </row>
    <row r="467" spans="1:70" x14ac:dyDescent="0.25">
      <c r="A467" t="s">
        <v>1669</v>
      </c>
      <c r="B467" s="1">
        <v>44598</v>
      </c>
      <c r="C467" t="s">
        <v>24</v>
      </c>
      <c r="D467" s="201">
        <v>4.3166666666666664</v>
      </c>
      <c r="E467" t="s">
        <v>988</v>
      </c>
      <c r="F467" s="3" t="s">
        <v>80</v>
      </c>
      <c r="G467" s="34" t="s">
        <v>1684</v>
      </c>
      <c r="H467" t="s">
        <v>17</v>
      </c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 t="s">
        <v>78</v>
      </c>
      <c r="BH467" s="22"/>
      <c r="BI467" s="22"/>
      <c r="BJ467" s="22"/>
      <c r="BK467" s="22"/>
      <c r="BL467" s="22"/>
      <c r="BM467" s="22"/>
      <c r="BN467" s="22"/>
      <c r="BO467" s="22"/>
      <c r="BR467" s="3" t="str">
        <f t="shared" si="23"/>
        <v>CORRECT</v>
      </c>
    </row>
    <row r="468" spans="1:70" x14ac:dyDescent="0.25">
      <c r="A468" t="s">
        <v>1669</v>
      </c>
      <c r="B468" s="1">
        <v>44598</v>
      </c>
      <c r="C468" t="s">
        <v>24</v>
      </c>
      <c r="D468" s="201">
        <v>4.5333333333333332</v>
      </c>
      <c r="E468" t="s">
        <v>988</v>
      </c>
      <c r="F468" s="3" t="s">
        <v>80</v>
      </c>
      <c r="G468" s="34" t="s">
        <v>1685</v>
      </c>
      <c r="H468" t="s">
        <v>17</v>
      </c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 t="s">
        <v>78</v>
      </c>
      <c r="BH468" s="22"/>
      <c r="BI468" s="22"/>
      <c r="BJ468" s="22"/>
      <c r="BK468" s="22"/>
      <c r="BL468" s="22"/>
      <c r="BM468" s="22"/>
      <c r="BN468" s="22"/>
      <c r="BO468" s="22"/>
      <c r="BR468" s="3" t="str">
        <f t="shared" si="23"/>
        <v>CORRECT</v>
      </c>
    </row>
    <row r="469" spans="1:70" x14ac:dyDescent="0.25">
      <c r="A469" t="s">
        <v>1669</v>
      </c>
      <c r="B469" s="1">
        <v>44597</v>
      </c>
      <c r="C469" t="s">
        <v>24</v>
      </c>
      <c r="D469" s="201">
        <v>4.6166666666666671</v>
      </c>
      <c r="E469" t="s">
        <v>10</v>
      </c>
      <c r="F469" s="3" t="s">
        <v>80</v>
      </c>
      <c r="G469" s="34" t="s">
        <v>1686</v>
      </c>
      <c r="H469" t="s">
        <v>17</v>
      </c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2"/>
      <c r="BM469" s="22"/>
      <c r="BN469" s="22"/>
      <c r="BO469" s="22" t="s">
        <v>78</v>
      </c>
      <c r="BR469" s="3" t="str">
        <f t="shared" si="23"/>
        <v>CORRECT</v>
      </c>
    </row>
    <row r="470" spans="1:70" x14ac:dyDescent="0.25">
      <c r="A470" t="s">
        <v>1669</v>
      </c>
      <c r="B470" s="1">
        <v>44597</v>
      </c>
      <c r="C470" t="s">
        <v>24</v>
      </c>
      <c r="D470" s="201">
        <v>2.3166666666666664</v>
      </c>
      <c r="E470" t="s">
        <v>520</v>
      </c>
      <c r="F470" s="3" t="s">
        <v>80</v>
      </c>
      <c r="G470" s="34" t="s">
        <v>1687</v>
      </c>
      <c r="H470" t="s">
        <v>17</v>
      </c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 t="s">
        <v>78</v>
      </c>
      <c r="BL470" s="22"/>
      <c r="BM470" s="22"/>
      <c r="BN470" s="22"/>
      <c r="BO470" s="22"/>
      <c r="BR470" s="3" t="str">
        <f t="shared" si="23"/>
        <v>CORRECT</v>
      </c>
    </row>
    <row r="471" spans="1:70" x14ac:dyDescent="0.25">
      <c r="A471" t="s">
        <v>1669</v>
      </c>
      <c r="B471" s="1">
        <v>44597</v>
      </c>
      <c r="C471" t="s">
        <v>24</v>
      </c>
      <c r="D471" s="201">
        <v>4.6500000000000004</v>
      </c>
      <c r="E471" t="s">
        <v>1711</v>
      </c>
      <c r="F471" s="3" t="s">
        <v>83</v>
      </c>
      <c r="G471" s="34" t="s">
        <v>1688</v>
      </c>
      <c r="H471" t="s">
        <v>17</v>
      </c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 t="s">
        <v>132</v>
      </c>
      <c r="BO471" s="22"/>
      <c r="BR471" s="3" t="str">
        <f t="shared" si="23"/>
        <v>CORRECT</v>
      </c>
    </row>
    <row r="472" spans="1:70" x14ac:dyDescent="0.25">
      <c r="A472" t="s">
        <v>1669</v>
      </c>
      <c r="B472" s="1">
        <v>44597</v>
      </c>
      <c r="C472" t="s">
        <v>24</v>
      </c>
      <c r="D472" s="201">
        <v>5.0333333333333332</v>
      </c>
      <c r="E472" t="s">
        <v>72</v>
      </c>
      <c r="F472" s="3" t="s">
        <v>80</v>
      </c>
      <c r="G472" s="34" t="s">
        <v>1689</v>
      </c>
      <c r="H472" t="s">
        <v>17</v>
      </c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 t="s">
        <v>78</v>
      </c>
      <c r="BN472" s="22"/>
      <c r="BO472" s="22"/>
      <c r="BR472" s="3" t="str">
        <f t="shared" si="23"/>
        <v>CORRECT</v>
      </c>
    </row>
    <row r="473" spans="1:70" x14ac:dyDescent="0.25">
      <c r="A473" t="s">
        <v>1669</v>
      </c>
      <c r="B473" s="1">
        <v>44597</v>
      </c>
      <c r="C473" t="s">
        <v>24</v>
      </c>
      <c r="D473" s="201">
        <v>1.9333333333333333</v>
      </c>
      <c r="E473" t="s">
        <v>72</v>
      </c>
      <c r="F473" s="3" t="s">
        <v>83</v>
      </c>
      <c r="G473" s="34" t="s">
        <v>1690</v>
      </c>
      <c r="H473" t="s">
        <v>17</v>
      </c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2"/>
      <c r="BM473" s="22" t="s">
        <v>132</v>
      </c>
      <c r="BN473" s="22"/>
      <c r="BO473" s="22"/>
      <c r="BR473" s="3" t="str">
        <f t="shared" si="23"/>
        <v>CORRECT</v>
      </c>
    </row>
    <row r="474" spans="1:70" x14ac:dyDescent="0.25">
      <c r="A474" t="s">
        <v>1669</v>
      </c>
      <c r="B474" s="1">
        <v>44597</v>
      </c>
      <c r="C474" t="s">
        <v>24</v>
      </c>
      <c r="D474" s="201">
        <v>1.6666666666666666E-2</v>
      </c>
      <c r="E474" t="s">
        <v>988</v>
      </c>
      <c r="F474" s="3" t="s">
        <v>83</v>
      </c>
      <c r="G474" s="34" t="s">
        <v>1691</v>
      </c>
      <c r="H474" t="s">
        <v>17</v>
      </c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 t="s">
        <v>132</v>
      </c>
      <c r="BH474" s="22"/>
      <c r="BI474" s="22"/>
      <c r="BJ474" s="22"/>
      <c r="BK474" s="22"/>
      <c r="BL474" s="22"/>
      <c r="BM474" s="22"/>
      <c r="BN474" s="22"/>
      <c r="BO474" s="22"/>
      <c r="BR474" s="3" t="str">
        <f t="shared" si="23"/>
        <v>CORRECT</v>
      </c>
    </row>
    <row r="475" spans="1:70" x14ac:dyDescent="0.25">
      <c r="B475" s="1">
        <v>44597</v>
      </c>
      <c r="C475" t="s">
        <v>24</v>
      </c>
      <c r="D475" s="201">
        <v>1.6666666666666665</v>
      </c>
      <c r="E475" t="s">
        <v>779</v>
      </c>
      <c r="F475" s="3" t="s">
        <v>80</v>
      </c>
      <c r="G475" s="34" t="s">
        <v>1692</v>
      </c>
      <c r="H475" t="s">
        <v>17</v>
      </c>
      <c r="AB475" s="22"/>
      <c r="AC475" s="22"/>
      <c r="AD475" s="22"/>
      <c r="AE475" s="22"/>
      <c r="AF475" s="22" t="s">
        <v>78</v>
      </c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2"/>
      <c r="BM475" s="22"/>
      <c r="BN475" s="22"/>
      <c r="BO475" s="22"/>
      <c r="BR475" s="3" t="str">
        <f t="shared" ref="BR475:BR538" si="24">IF(COUNTA(AB475:BO475)=1,"CORRECT","EMPTY")</f>
        <v>CORRECT</v>
      </c>
    </row>
    <row r="476" spans="1:70" x14ac:dyDescent="0.25">
      <c r="B476" s="1">
        <v>44597</v>
      </c>
      <c r="C476" t="s">
        <v>24</v>
      </c>
      <c r="D476" s="201">
        <v>2.4666666666666668</v>
      </c>
      <c r="E476" t="s">
        <v>779</v>
      </c>
      <c r="F476" s="3" t="s">
        <v>80</v>
      </c>
      <c r="G476" s="34" t="s">
        <v>1693</v>
      </c>
      <c r="H476" t="s">
        <v>17</v>
      </c>
      <c r="AB476" s="22"/>
      <c r="AC476" s="22"/>
      <c r="AD476" s="22"/>
      <c r="AE476" s="22"/>
      <c r="AF476" s="22" t="s">
        <v>78</v>
      </c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/>
      <c r="BO476" s="22"/>
      <c r="BR476" s="3" t="str">
        <f t="shared" si="24"/>
        <v>CORRECT</v>
      </c>
    </row>
    <row r="477" spans="1:70" x14ac:dyDescent="0.25">
      <c r="B477" s="1">
        <v>44597</v>
      </c>
      <c r="C477" t="s">
        <v>24</v>
      </c>
      <c r="D477" s="201">
        <v>2.75</v>
      </c>
      <c r="E477" t="s">
        <v>1128</v>
      </c>
      <c r="F477" s="3" t="s">
        <v>80</v>
      </c>
      <c r="G477" s="34" t="s">
        <v>1694</v>
      </c>
      <c r="H477" t="s">
        <v>17</v>
      </c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 t="s">
        <v>78</v>
      </c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/>
      <c r="BO477" s="22"/>
      <c r="BR477" s="3" t="str">
        <f t="shared" si="24"/>
        <v>CORRECT</v>
      </c>
    </row>
    <row r="478" spans="1:70" x14ac:dyDescent="0.25">
      <c r="B478" s="1">
        <v>44597</v>
      </c>
      <c r="C478" t="s">
        <v>24</v>
      </c>
      <c r="D478" s="201">
        <v>1.2166666666666668</v>
      </c>
      <c r="E478" t="s">
        <v>1128</v>
      </c>
      <c r="F478" s="3" t="s">
        <v>83</v>
      </c>
      <c r="G478" s="34" t="s">
        <v>1695</v>
      </c>
      <c r="H478" t="s">
        <v>17</v>
      </c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 t="s">
        <v>78</v>
      </c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/>
      <c r="BO478" s="22"/>
      <c r="BR478" s="3" t="str">
        <f t="shared" si="24"/>
        <v>CORRECT</v>
      </c>
    </row>
    <row r="479" spans="1:70" x14ac:dyDescent="0.25">
      <c r="A479" t="s">
        <v>1669</v>
      </c>
      <c r="B479" s="1">
        <v>44597</v>
      </c>
      <c r="C479" t="s">
        <v>24</v>
      </c>
      <c r="D479" s="201">
        <v>2.1</v>
      </c>
      <c r="E479" t="s">
        <v>316</v>
      </c>
      <c r="F479" s="3" t="s">
        <v>80</v>
      </c>
      <c r="G479" s="34" t="s">
        <v>1696</v>
      </c>
      <c r="H479" t="s">
        <v>17</v>
      </c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 t="s">
        <v>78</v>
      </c>
      <c r="BM479" s="22"/>
      <c r="BN479" s="22"/>
      <c r="BO479" s="22"/>
      <c r="BR479" s="3" t="str">
        <f t="shared" si="24"/>
        <v>CORRECT</v>
      </c>
    </row>
    <row r="480" spans="1:70" x14ac:dyDescent="0.25">
      <c r="B480" s="1">
        <v>44597</v>
      </c>
      <c r="C480" t="s">
        <v>24</v>
      </c>
      <c r="D480" s="201">
        <v>1.8666666666666667</v>
      </c>
      <c r="E480" t="s">
        <v>1128</v>
      </c>
      <c r="F480" s="3" t="s">
        <v>80</v>
      </c>
      <c r="G480" s="34" t="s">
        <v>1697</v>
      </c>
      <c r="H480" t="s">
        <v>17</v>
      </c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 t="s">
        <v>78</v>
      </c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/>
      <c r="BN480" s="22"/>
      <c r="BO480" s="22"/>
      <c r="BR480" s="3" t="str">
        <f t="shared" si="24"/>
        <v>CORRECT</v>
      </c>
    </row>
    <row r="481" spans="1:70" x14ac:dyDescent="0.25">
      <c r="A481" t="s">
        <v>1669</v>
      </c>
      <c r="B481" s="1">
        <v>44597</v>
      </c>
      <c r="C481" t="s">
        <v>24</v>
      </c>
      <c r="D481" s="201">
        <v>3.7833333333333332</v>
      </c>
      <c r="E481" t="s">
        <v>988</v>
      </c>
      <c r="F481" s="3" t="s">
        <v>83</v>
      </c>
      <c r="G481" s="34" t="s">
        <v>1698</v>
      </c>
      <c r="H481" t="s">
        <v>17</v>
      </c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 t="s">
        <v>132</v>
      </c>
      <c r="BH481" s="22"/>
      <c r="BI481" s="22"/>
      <c r="BJ481" s="22"/>
      <c r="BK481" s="22"/>
      <c r="BL481" s="22"/>
      <c r="BM481" s="22"/>
      <c r="BN481" s="22"/>
      <c r="BO481" s="22"/>
      <c r="BR481" s="3" t="str">
        <f t="shared" si="24"/>
        <v>CORRECT</v>
      </c>
    </row>
    <row r="482" spans="1:70" x14ac:dyDescent="0.25">
      <c r="A482" t="s">
        <v>1669</v>
      </c>
      <c r="B482" s="1">
        <v>44597</v>
      </c>
      <c r="C482" t="s">
        <v>24</v>
      </c>
      <c r="D482" s="201">
        <v>0.6333333333333333</v>
      </c>
      <c r="E482" t="s">
        <v>988</v>
      </c>
      <c r="F482" s="3" t="s">
        <v>80</v>
      </c>
      <c r="G482" s="34" t="s">
        <v>1699</v>
      </c>
      <c r="H482" t="s">
        <v>17</v>
      </c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 t="s">
        <v>78</v>
      </c>
      <c r="BH482" s="22"/>
      <c r="BI482" s="22"/>
      <c r="BJ482" s="22"/>
      <c r="BK482" s="22"/>
      <c r="BL482" s="22"/>
      <c r="BM482" s="22"/>
      <c r="BN482" s="22"/>
      <c r="BO482" s="22"/>
      <c r="BR482" s="3" t="str">
        <f t="shared" si="24"/>
        <v>CORRECT</v>
      </c>
    </row>
    <row r="483" spans="1:70" x14ac:dyDescent="0.25">
      <c r="B483" s="1">
        <v>44597</v>
      </c>
      <c r="C483" t="s">
        <v>24</v>
      </c>
      <c r="D483" s="201">
        <v>3.7</v>
      </c>
      <c r="E483" t="s">
        <v>54</v>
      </c>
      <c r="F483" s="3" t="s">
        <v>80</v>
      </c>
      <c r="G483" s="34" t="s">
        <v>1700</v>
      </c>
      <c r="H483" t="s">
        <v>17</v>
      </c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 t="s">
        <v>78</v>
      </c>
      <c r="AX483" s="22"/>
      <c r="AY483" s="22"/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R483" s="3" t="str">
        <f t="shared" si="24"/>
        <v>CORRECT</v>
      </c>
    </row>
    <row r="484" spans="1:70" x14ac:dyDescent="0.25">
      <c r="B484" s="1">
        <v>44597</v>
      </c>
      <c r="C484" t="s">
        <v>24</v>
      </c>
      <c r="D484" s="201">
        <v>3.4</v>
      </c>
      <c r="E484" t="s">
        <v>1128</v>
      </c>
      <c r="F484" s="3" t="s">
        <v>80</v>
      </c>
      <c r="G484" s="34" t="s">
        <v>1701</v>
      </c>
      <c r="H484" t="s">
        <v>17</v>
      </c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 t="s">
        <v>78</v>
      </c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R484" s="3" t="str">
        <f t="shared" si="24"/>
        <v>CORRECT</v>
      </c>
    </row>
    <row r="485" spans="1:70" x14ac:dyDescent="0.25">
      <c r="B485" s="1">
        <v>44597</v>
      </c>
      <c r="C485" t="s">
        <v>24</v>
      </c>
      <c r="D485" s="201">
        <v>6.8166666666666664</v>
      </c>
      <c r="E485" t="s">
        <v>1128</v>
      </c>
      <c r="F485" s="3" t="s">
        <v>80</v>
      </c>
      <c r="G485" s="34" t="s">
        <v>1702</v>
      </c>
      <c r="H485" t="s">
        <v>17</v>
      </c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 t="s">
        <v>78</v>
      </c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R485" s="3" t="str">
        <f t="shared" si="24"/>
        <v>CORRECT</v>
      </c>
    </row>
    <row r="486" spans="1:70" x14ac:dyDescent="0.25">
      <c r="A486" t="s">
        <v>1669</v>
      </c>
      <c r="B486" s="1">
        <v>44597</v>
      </c>
      <c r="C486" t="s">
        <v>24</v>
      </c>
      <c r="D486" s="201">
        <v>2.0666666666666669</v>
      </c>
      <c r="E486" t="s">
        <v>316</v>
      </c>
      <c r="F486" s="3" t="s">
        <v>80</v>
      </c>
      <c r="G486" s="34" t="s">
        <v>1703</v>
      </c>
      <c r="H486" t="s">
        <v>17</v>
      </c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 t="s">
        <v>78</v>
      </c>
      <c r="BM486" s="22"/>
      <c r="BN486" s="22"/>
      <c r="BO486" s="22"/>
      <c r="BR486" s="3" t="str">
        <f t="shared" si="24"/>
        <v>CORRECT</v>
      </c>
    </row>
    <row r="487" spans="1:70" x14ac:dyDescent="0.25">
      <c r="A487" t="s">
        <v>1669</v>
      </c>
      <c r="B487" s="1">
        <v>44597</v>
      </c>
      <c r="C487" t="s">
        <v>24</v>
      </c>
      <c r="D487" s="201">
        <v>3.65</v>
      </c>
      <c r="E487" t="s">
        <v>316</v>
      </c>
      <c r="F487" s="3" t="s">
        <v>83</v>
      </c>
      <c r="G487" s="34" t="s">
        <v>1704</v>
      </c>
      <c r="H487" t="s">
        <v>17</v>
      </c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 t="s">
        <v>78</v>
      </c>
      <c r="BM487" s="22"/>
      <c r="BN487" s="22"/>
      <c r="BO487" s="22"/>
      <c r="BR487" s="3" t="str">
        <f t="shared" si="24"/>
        <v>CORRECT</v>
      </c>
    </row>
    <row r="488" spans="1:70" x14ac:dyDescent="0.25">
      <c r="B488" s="1">
        <v>44597</v>
      </c>
      <c r="C488" t="s">
        <v>24</v>
      </c>
      <c r="D488" s="201">
        <v>3.3333333333333335</v>
      </c>
      <c r="E488" t="s">
        <v>1128</v>
      </c>
      <c r="F488" s="3" t="s">
        <v>80</v>
      </c>
      <c r="G488" s="34" t="s">
        <v>1705</v>
      </c>
      <c r="H488" t="s">
        <v>17</v>
      </c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 t="s">
        <v>78</v>
      </c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R488" s="3" t="str">
        <f t="shared" si="24"/>
        <v>CORRECT</v>
      </c>
    </row>
    <row r="489" spans="1:70" x14ac:dyDescent="0.25">
      <c r="B489" s="1">
        <v>44597</v>
      </c>
      <c r="C489" t="s">
        <v>24</v>
      </c>
      <c r="D489" s="201">
        <v>3.7</v>
      </c>
      <c r="E489" t="s">
        <v>91</v>
      </c>
      <c r="F489" s="3" t="s">
        <v>83</v>
      </c>
      <c r="G489" s="34" t="s">
        <v>1706</v>
      </c>
      <c r="H489" t="s">
        <v>17</v>
      </c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 t="s">
        <v>78</v>
      </c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/>
      <c r="BM489" s="22"/>
      <c r="BN489" s="22"/>
      <c r="BO489" s="22"/>
      <c r="BR489" s="3" t="str">
        <f t="shared" si="24"/>
        <v>CORRECT</v>
      </c>
    </row>
    <row r="490" spans="1:70" x14ac:dyDescent="0.25">
      <c r="B490" s="1">
        <v>44597</v>
      </c>
      <c r="C490" t="s">
        <v>1799</v>
      </c>
      <c r="D490" s="201">
        <v>1.9</v>
      </c>
      <c r="E490" t="s">
        <v>56</v>
      </c>
      <c r="F490" s="3" t="s">
        <v>80</v>
      </c>
      <c r="G490" s="34" t="s">
        <v>1707</v>
      </c>
      <c r="H490" t="s">
        <v>17</v>
      </c>
      <c r="AB490" s="22"/>
      <c r="AC490" s="22"/>
      <c r="AD490" s="22"/>
      <c r="AE490" s="22"/>
      <c r="AF490" s="22"/>
      <c r="AG490" s="22" t="s">
        <v>78</v>
      </c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R490" s="3" t="str">
        <f t="shared" si="24"/>
        <v>CORRECT</v>
      </c>
    </row>
    <row r="491" spans="1:70" x14ac:dyDescent="0.25">
      <c r="B491" s="1">
        <v>44597</v>
      </c>
      <c r="C491" t="s">
        <v>24</v>
      </c>
      <c r="D491" s="201">
        <v>3.0833333333333335</v>
      </c>
      <c r="E491" t="s">
        <v>56</v>
      </c>
      <c r="F491" s="3" t="s">
        <v>83</v>
      </c>
      <c r="G491" s="34" t="s">
        <v>1708</v>
      </c>
      <c r="H491" t="s">
        <v>17</v>
      </c>
      <c r="AB491" s="22"/>
      <c r="AC491" s="22"/>
      <c r="AD491" s="22"/>
      <c r="AE491" s="22"/>
      <c r="AF491" s="22"/>
      <c r="AG491" s="22" t="s">
        <v>132</v>
      </c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R491" s="3" t="str">
        <f t="shared" si="24"/>
        <v>CORRECT</v>
      </c>
    </row>
    <row r="492" spans="1:70" x14ac:dyDescent="0.25">
      <c r="B492" s="1">
        <v>44597</v>
      </c>
      <c r="C492">
        <v>700</v>
      </c>
      <c r="D492" s="201">
        <v>4.833333333333333</v>
      </c>
      <c r="E492" t="s">
        <v>56</v>
      </c>
      <c r="F492" s="3" t="s">
        <v>83</v>
      </c>
      <c r="G492" s="34" t="s">
        <v>1709</v>
      </c>
      <c r="H492" t="s">
        <v>17</v>
      </c>
      <c r="AB492" s="22"/>
      <c r="AC492" s="22"/>
      <c r="AD492" s="22"/>
      <c r="AE492" s="22"/>
      <c r="AF492" s="22"/>
      <c r="AG492" s="22" t="s">
        <v>132</v>
      </c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R492" s="3" t="str">
        <f t="shared" si="24"/>
        <v>CORRECT</v>
      </c>
    </row>
    <row r="493" spans="1:70" x14ac:dyDescent="0.25">
      <c r="B493" s="1">
        <v>44597</v>
      </c>
      <c r="C493">
        <v>700</v>
      </c>
      <c r="D493" s="201">
        <v>3.9333333333333336</v>
      </c>
      <c r="E493" t="s">
        <v>623</v>
      </c>
      <c r="F493" s="3" t="s">
        <v>80</v>
      </c>
      <c r="G493" s="34" t="s">
        <v>1710</v>
      </c>
      <c r="H493" t="s">
        <v>17</v>
      </c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 t="s">
        <v>78</v>
      </c>
      <c r="BD493" s="22"/>
      <c r="BE493" s="22"/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R493" s="3" t="str">
        <f t="shared" si="24"/>
        <v>CORRECT</v>
      </c>
    </row>
    <row r="494" spans="1:70" ht="14.45" customHeight="1" x14ac:dyDescent="0.25">
      <c r="A494" t="s">
        <v>1713</v>
      </c>
      <c r="B494" s="203">
        <v>44603</v>
      </c>
      <c r="C494" t="s">
        <v>24</v>
      </c>
      <c r="D494" s="201">
        <v>2.1166666666666667</v>
      </c>
      <c r="E494" t="s">
        <v>54</v>
      </c>
      <c r="F494" s="3" t="s">
        <v>467</v>
      </c>
      <c r="G494" s="34" t="s">
        <v>1724</v>
      </c>
      <c r="H494" t="s">
        <v>17</v>
      </c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R494" s="3" t="str">
        <f t="shared" si="24"/>
        <v>EMPTY</v>
      </c>
    </row>
    <row r="495" spans="1:70" ht="14.45" customHeight="1" x14ac:dyDescent="0.25">
      <c r="A495" t="s">
        <v>1714</v>
      </c>
      <c r="B495" s="203">
        <v>44603</v>
      </c>
      <c r="C495" t="s">
        <v>24</v>
      </c>
      <c r="D495" s="201">
        <v>3.1333333333333333</v>
      </c>
      <c r="E495" t="s">
        <v>779</v>
      </c>
      <c r="F495" s="3" t="s">
        <v>467</v>
      </c>
      <c r="G495" s="34" t="s">
        <v>1725</v>
      </c>
      <c r="H495" t="s">
        <v>17</v>
      </c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R495" s="3" t="str">
        <f t="shared" si="24"/>
        <v>EMPTY</v>
      </c>
    </row>
    <row r="496" spans="1:70" ht="14.45" customHeight="1" x14ac:dyDescent="0.25">
      <c r="A496" t="s">
        <v>1715</v>
      </c>
      <c r="B496" s="203">
        <v>44603</v>
      </c>
      <c r="C496" t="s">
        <v>24</v>
      </c>
      <c r="D496" s="201">
        <v>2.0166666666666666</v>
      </c>
      <c r="E496" t="s">
        <v>514</v>
      </c>
      <c r="F496" s="3" t="s">
        <v>467</v>
      </c>
      <c r="G496" s="34" t="s">
        <v>1726</v>
      </c>
      <c r="H496" t="s">
        <v>17</v>
      </c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R496" s="3" t="str">
        <f t="shared" si="24"/>
        <v>EMPTY</v>
      </c>
    </row>
    <row r="497" spans="1:70" ht="14.45" customHeight="1" x14ac:dyDescent="0.25">
      <c r="A497" t="s">
        <v>1716</v>
      </c>
      <c r="B497" s="203">
        <v>44603</v>
      </c>
      <c r="C497" t="s">
        <v>24</v>
      </c>
      <c r="D497" s="201">
        <v>2.0499999999999998</v>
      </c>
      <c r="E497" t="s">
        <v>514</v>
      </c>
      <c r="F497" s="3" t="s">
        <v>467</v>
      </c>
      <c r="G497" s="34" t="s">
        <v>1727</v>
      </c>
      <c r="H497" t="s">
        <v>17</v>
      </c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R497" s="3" t="str">
        <f t="shared" si="24"/>
        <v>EMPTY</v>
      </c>
    </row>
    <row r="498" spans="1:70" ht="14.45" customHeight="1" x14ac:dyDescent="0.25">
      <c r="A498" t="s">
        <v>1717</v>
      </c>
      <c r="B498" s="203">
        <v>44603</v>
      </c>
      <c r="C498">
        <v>700</v>
      </c>
      <c r="D498" s="201">
        <v>1.1000000000000001</v>
      </c>
      <c r="E498" t="s">
        <v>91</v>
      </c>
      <c r="F498" s="3" t="s">
        <v>133</v>
      </c>
      <c r="G498" s="34" t="s">
        <v>1728</v>
      </c>
      <c r="H498" t="s">
        <v>17</v>
      </c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2"/>
      <c r="BM498" s="22"/>
      <c r="BN498" s="22"/>
      <c r="BO498" s="22"/>
      <c r="BR498" s="3" t="str">
        <f t="shared" si="24"/>
        <v>EMPTY</v>
      </c>
    </row>
    <row r="499" spans="1:70" ht="14.45" customHeight="1" x14ac:dyDescent="0.25">
      <c r="A499" t="s">
        <v>1718</v>
      </c>
      <c r="B499" s="203">
        <v>44602</v>
      </c>
      <c r="C499" t="s">
        <v>24</v>
      </c>
      <c r="D499" s="201">
        <v>4.1333333333333337</v>
      </c>
      <c r="E499" t="s">
        <v>994</v>
      </c>
      <c r="F499" s="3" t="s">
        <v>467</v>
      </c>
      <c r="G499" s="34" t="s">
        <v>1729</v>
      </c>
      <c r="H499" t="s">
        <v>17</v>
      </c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2"/>
      <c r="BM499" s="22"/>
      <c r="BN499" s="22"/>
      <c r="BO499" s="22"/>
      <c r="BR499" s="3" t="str">
        <f t="shared" si="24"/>
        <v>EMPTY</v>
      </c>
    </row>
    <row r="500" spans="1:70" ht="14.45" customHeight="1" x14ac:dyDescent="0.25">
      <c r="A500" t="s">
        <v>1719</v>
      </c>
      <c r="B500" s="203">
        <v>44602</v>
      </c>
      <c r="C500">
        <v>700</v>
      </c>
      <c r="D500" s="201">
        <v>1.1000000000000001</v>
      </c>
      <c r="E500" t="s">
        <v>8</v>
      </c>
      <c r="F500" s="3" t="s">
        <v>467</v>
      </c>
      <c r="G500" s="34" t="s">
        <v>1730</v>
      </c>
      <c r="H500" t="s">
        <v>17</v>
      </c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  <c r="BJ500" s="22"/>
      <c r="BK500" s="22"/>
      <c r="BL500" s="22"/>
      <c r="BM500" s="22"/>
      <c r="BN500" s="22"/>
      <c r="BO500" s="22"/>
      <c r="BR500" s="3" t="str">
        <f t="shared" si="24"/>
        <v>EMPTY</v>
      </c>
    </row>
    <row r="501" spans="1:70" ht="14.45" customHeight="1" x14ac:dyDescent="0.25">
      <c r="A501" t="s">
        <v>1720</v>
      </c>
      <c r="B501" s="203">
        <v>44602</v>
      </c>
      <c r="C501">
        <v>700</v>
      </c>
      <c r="D501" s="201">
        <v>1.1499999999999999</v>
      </c>
      <c r="E501" t="s">
        <v>1128</v>
      </c>
      <c r="F501" s="3" t="s">
        <v>467</v>
      </c>
      <c r="G501" s="34" t="s">
        <v>1731</v>
      </c>
      <c r="H501" t="s">
        <v>17</v>
      </c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2"/>
      <c r="BM501" s="22"/>
      <c r="BN501" s="22"/>
      <c r="BO501" s="22"/>
      <c r="BR501" s="3" t="str">
        <f t="shared" si="24"/>
        <v>EMPTY</v>
      </c>
    </row>
    <row r="502" spans="1:70" ht="14.45" customHeight="1" x14ac:dyDescent="0.25">
      <c r="A502" t="s">
        <v>1721</v>
      </c>
      <c r="B502" s="203">
        <v>44602</v>
      </c>
      <c r="C502">
        <v>700</v>
      </c>
      <c r="D502" s="201">
        <v>1.6666666666666666E-2</v>
      </c>
      <c r="E502" t="s">
        <v>676</v>
      </c>
      <c r="F502" s="3" t="s">
        <v>467</v>
      </c>
      <c r="G502" s="34" t="s">
        <v>1732</v>
      </c>
      <c r="H502" t="s">
        <v>17</v>
      </c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2"/>
      <c r="BM502" s="22"/>
      <c r="BN502" s="22"/>
      <c r="BO502" s="22"/>
      <c r="BR502" s="3" t="str">
        <f t="shared" si="24"/>
        <v>EMPTY</v>
      </c>
    </row>
    <row r="503" spans="1:70" ht="14.45" customHeight="1" x14ac:dyDescent="0.25">
      <c r="A503" t="s">
        <v>1722</v>
      </c>
      <c r="B503" s="203">
        <v>44602</v>
      </c>
      <c r="C503">
        <v>700</v>
      </c>
      <c r="D503" s="201">
        <v>3.0666666666666669</v>
      </c>
      <c r="E503" t="s">
        <v>284</v>
      </c>
      <c r="F503" s="3" t="s">
        <v>133</v>
      </c>
      <c r="G503" s="34" t="s">
        <v>1733</v>
      </c>
      <c r="H503" t="s">
        <v>17</v>
      </c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  <c r="BJ503" s="22"/>
      <c r="BK503" s="22"/>
      <c r="BL503" s="22"/>
      <c r="BM503" s="22"/>
      <c r="BN503" s="22"/>
      <c r="BO503" s="22"/>
      <c r="BR503" s="3" t="str">
        <f t="shared" si="24"/>
        <v>EMPTY</v>
      </c>
    </row>
    <row r="504" spans="1:70" ht="14.45" customHeight="1" x14ac:dyDescent="0.25">
      <c r="A504" t="s">
        <v>1723</v>
      </c>
      <c r="B504" s="203">
        <v>44602</v>
      </c>
      <c r="C504" t="s">
        <v>24</v>
      </c>
      <c r="D504" s="201">
        <v>2.0333333333333332</v>
      </c>
      <c r="E504" t="s">
        <v>56</v>
      </c>
      <c r="F504" s="3" t="s">
        <v>467</v>
      </c>
      <c r="G504" s="34" t="s">
        <v>1734</v>
      </c>
      <c r="H504" t="s">
        <v>17</v>
      </c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2"/>
      <c r="BM504" s="22"/>
      <c r="BN504" s="22"/>
      <c r="BO504" s="22"/>
      <c r="BR504" s="3" t="str">
        <f t="shared" si="24"/>
        <v>EMPTY</v>
      </c>
    </row>
    <row r="505" spans="1:70" x14ac:dyDescent="0.25">
      <c r="B505" s="1">
        <v>44602</v>
      </c>
      <c r="C505">
        <v>700</v>
      </c>
      <c r="D505" s="201">
        <v>2.0166666666666666</v>
      </c>
      <c r="E505" t="s">
        <v>3</v>
      </c>
      <c r="F505" s="3" t="s">
        <v>467</v>
      </c>
      <c r="G505" s="34" t="s">
        <v>1735</v>
      </c>
      <c r="H505" t="s">
        <v>17</v>
      </c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2"/>
      <c r="BM505" s="22"/>
      <c r="BN505" s="22"/>
      <c r="BO505" s="22"/>
      <c r="BR505" s="3" t="str">
        <f t="shared" si="24"/>
        <v>EMPTY</v>
      </c>
    </row>
    <row r="506" spans="1:70" ht="14.45" customHeight="1" x14ac:dyDescent="0.25">
      <c r="B506" s="203">
        <v>44601</v>
      </c>
      <c r="C506" t="s">
        <v>24</v>
      </c>
      <c r="D506" s="201">
        <v>3.3333333333333333E-2</v>
      </c>
      <c r="E506" t="s">
        <v>514</v>
      </c>
      <c r="F506" s="3" t="s">
        <v>133</v>
      </c>
      <c r="G506" s="34" t="s">
        <v>1736</v>
      </c>
      <c r="H506" t="s">
        <v>17</v>
      </c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  <c r="BL506" s="22"/>
      <c r="BM506" s="22"/>
      <c r="BN506" s="22"/>
      <c r="BO506" s="22"/>
      <c r="BR506" s="3" t="str">
        <f t="shared" si="24"/>
        <v>EMPTY</v>
      </c>
    </row>
    <row r="507" spans="1:70" ht="14.45" customHeight="1" x14ac:dyDescent="0.25">
      <c r="B507" s="204"/>
      <c r="C507" t="s">
        <v>24</v>
      </c>
      <c r="D507" s="201">
        <v>1.1499999999999999</v>
      </c>
      <c r="E507" t="s">
        <v>58</v>
      </c>
      <c r="F507" s="3" t="s">
        <v>467</v>
      </c>
      <c r="G507" s="34" t="s">
        <v>1737</v>
      </c>
      <c r="H507" t="s">
        <v>17</v>
      </c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  <c r="BL507" s="22"/>
      <c r="BM507" s="22"/>
      <c r="BN507" s="22"/>
      <c r="BO507" s="22"/>
      <c r="BR507" s="3" t="str">
        <f t="shared" si="24"/>
        <v>EMPTY</v>
      </c>
    </row>
    <row r="508" spans="1:70" ht="14.45" customHeight="1" x14ac:dyDescent="0.25">
      <c r="B508" s="204"/>
      <c r="C508" t="s">
        <v>24</v>
      </c>
      <c r="D508" s="201">
        <v>1.0333333333333334</v>
      </c>
      <c r="E508" t="s">
        <v>514</v>
      </c>
      <c r="F508" s="3" t="s">
        <v>467</v>
      </c>
      <c r="G508" s="34" t="s">
        <v>1738</v>
      </c>
      <c r="H508" t="s">
        <v>17</v>
      </c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  <c r="BJ508" s="22"/>
      <c r="BK508" s="22"/>
      <c r="BL508" s="22"/>
      <c r="BM508" s="22"/>
      <c r="BN508" s="22"/>
      <c r="BO508" s="22"/>
      <c r="BR508" s="3" t="str">
        <f t="shared" si="24"/>
        <v>EMPTY</v>
      </c>
    </row>
    <row r="509" spans="1:70" ht="14.45" customHeight="1" x14ac:dyDescent="0.25">
      <c r="B509" s="204"/>
      <c r="C509" t="s">
        <v>24</v>
      </c>
      <c r="D509" s="201">
        <v>3.3333333333333333E-2</v>
      </c>
      <c r="E509" t="s">
        <v>514</v>
      </c>
      <c r="F509" s="3" t="s">
        <v>133</v>
      </c>
      <c r="G509" s="34" t="s">
        <v>1739</v>
      </c>
      <c r="H509" t="s">
        <v>17</v>
      </c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2"/>
      <c r="BM509" s="22"/>
      <c r="BN509" s="22"/>
      <c r="BO509" s="22"/>
      <c r="BR509" s="3" t="str">
        <f t="shared" si="24"/>
        <v>EMPTY</v>
      </c>
    </row>
    <row r="510" spans="1:70" ht="14.45" customHeight="1" x14ac:dyDescent="0.25">
      <c r="B510" s="204"/>
      <c r="C510" t="s">
        <v>24</v>
      </c>
      <c r="D510" s="201">
        <v>1.05</v>
      </c>
      <c r="E510" t="s">
        <v>8</v>
      </c>
      <c r="F510" s="3" t="s">
        <v>133</v>
      </c>
      <c r="G510" s="34" t="s">
        <v>1740</v>
      </c>
      <c r="H510" t="s">
        <v>17</v>
      </c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2"/>
      <c r="BM510" s="22"/>
      <c r="BN510" s="22"/>
      <c r="BO510" s="22"/>
      <c r="BR510" s="3" t="str">
        <f t="shared" si="24"/>
        <v>EMPTY</v>
      </c>
    </row>
    <row r="511" spans="1:70" ht="14.45" customHeight="1" x14ac:dyDescent="0.25">
      <c r="B511" s="204"/>
      <c r="C511" t="s">
        <v>1799</v>
      </c>
      <c r="D511" s="201">
        <v>2.0833333333333335</v>
      </c>
      <c r="E511" t="s">
        <v>994</v>
      </c>
      <c r="F511" s="3" t="s">
        <v>467</v>
      </c>
      <c r="G511" s="34" t="s">
        <v>1741</v>
      </c>
      <c r="H511" t="s">
        <v>17</v>
      </c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  <c r="BJ511" s="22"/>
      <c r="BK511" s="22"/>
      <c r="BL511" s="22"/>
      <c r="BM511" s="22"/>
      <c r="BN511" s="22"/>
      <c r="BO511" s="22"/>
      <c r="BR511" s="3" t="str">
        <f t="shared" si="24"/>
        <v>EMPTY</v>
      </c>
    </row>
    <row r="512" spans="1:70" ht="14.45" customHeight="1" x14ac:dyDescent="0.25">
      <c r="B512" s="204"/>
      <c r="C512" t="s">
        <v>24</v>
      </c>
      <c r="D512" s="201">
        <v>1.05</v>
      </c>
      <c r="E512" t="s">
        <v>56</v>
      </c>
      <c r="F512" s="3" t="s">
        <v>467</v>
      </c>
      <c r="G512" s="34" t="s">
        <v>1742</v>
      </c>
      <c r="H512" t="s">
        <v>17</v>
      </c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  <c r="BJ512" s="22"/>
      <c r="BK512" s="22"/>
      <c r="BL512" s="22"/>
      <c r="BM512" s="22"/>
      <c r="BN512" s="22"/>
      <c r="BO512" s="22"/>
      <c r="BR512" s="3" t="str">
        <f t="shared" si="24"/>
        <v>EMPTY</v>
      </c>
    </row>
    <row r="513" spans="2:70" ht="14.45" customHeight="1" x14ac:dyDescent="0.25">
      <c r="B513" s="204"/>
      <c r="C513" t="s">
        <v>24</v>
      </c>
      <c r="D513" s="201">
        <v>1.1333333333333333</v>
      </c>
      <c r="E513" t="s">
        <v>3</v>
      </c>
      <c r="F513" s="3" t="s">
        <v>467</v>
      </c>
      <c r="G513" s="152" t="s">
        <v>1743</v>
      </c>
      <c r="H513" t="s">
        <v>17</v>
      </c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2"/>
      <c r="BM513" s="22"/>
      <c r="BN513" s="22"/>
      <c r="BO513" s="22"/>
      <c r="BR513" s="3" t="str">
        <f t="shared" si="24"/>
        <v>EMPTY</v>
      </c>
    </row>
    <row r="514" spans="2:70" ht="14.45" customHeight="1" x14ac:dyDescent="0.25">
      <c r="B514" s="204"/>
      <c r="C514" t="s">
        <v>24</v>
      </c>
      <c r="D514" s="201">
        <v>1.1333333333333333</v>
      </c>
      <c r="E514" t="s">
        <v>56</v>
      </c>
      <c r="F514" s="3" t="s">
        <v>467</v>
      </c>
      <c r="G514" s="34" t="s">
        <v>1744</v>
      </c>
      <c r="H514" t="s">
        <v>17</v>
      </c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R514" s="3" t="str">
        <f t="shared" si="24"/>
        <v>EMPTY</v>
      </c>
    </row>
    <row r="515" spans="2:70" ht="14.45" customHeight="1" x14ac:dyDescent="0.25">
      <c r="B515" s="204"/>
      <c r="C515">
        <v>700</v>
      </c>
      <c r="D515" s="201">
        <v>2.0499999999999998</v>
      </c>
      <c r="E515" t="s">
        <v>994</v>
      </c>
      <c r="F515" s="3" t="s">
        <v>133</v>
      </c>
      <c r="G515" s="34" t="s">
        <v>1745</v>
      </c>
      <c r="H515" t="s">
        <v>17</v>
      </c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2"/>
      <c r="BM515" s="22"/>
      <c r="BN515" s="22"/>
      <c r="BO515" s="22"/>
      <c r="BR515" s="3" t="str">
        <f t="shared" si="24"/>
        <v>EMPTY</v>
      </c>
    </row>
    <row r="516" spans="2:70" ht="14.45" customHeight="1" x14ac:dyDescent="0.25">
      <c r="B516" s="204"/>
      <c r="C516" t="s">
        <v>1799</v>
      </c>
      <c r="D516" s="201">
        <v>6.6666666666666666E-2</v>
      </c>
      <c r="E516" t="s">
        <v>284</v>
      </c>
      <c r="F516" s="3" t="s">
        <v>467</v>
      </c>
      <c r="G516" s="152" t="s">
        <v>1746</v>
      </c>
      <c r="H516" t="s">
        <v>17</v>
      </c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2"/>
      <c r="BM516" s="22"/>
      <c r="BN516" s="22"/>
      <c r="BO516" s="22"/>
      <c r="BR516" s="3" t="str">
        <f t="shared" si="24"/>
        <v>EMPTY</v>
      </c>
    </row>
    <row r="517" spans="2:70" ht="14.45" customHeight="1" x14ac:dyDescent="0.25">
      <c r="B517" s="204"/>
      <c r="C517" t="s">
        <v>24</v>
      </c>
      <c r="D517" s="201">
        <v>2.1333333333333333</v>
      </c>
      <c r="E517" t="s">
        <v>91</v>
      </c>
      <c r="F517" s="3" t="s">
        <v>467</v>
      </c>
      <c r="G517" s="152" t="s">
        <v>1747</v>
      </c>
      <c r="H517" t="s">
        <v>17</v>
      </c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R517" s="3" t="str">
        <f t="shared" si="24"/>
        <v>EMPTY</v>
      </c>
    </row>
    <row r="518" spans="2:70" ht="14.45" customHeight="1" x14ac:dyDescent="0.25">
      <c r="B518" s="204"/>
      <c r="C518" t="s">
        <v>24</v>
      </c>
      <c r="D518" s="201">
        <v>2.15</v>
      </c>
      <c r="E518" t="s">
        <v>8</v>
      </c>
      <c r="F518" s="3" t="s">
        <v>467</v>
      </c>
      <c r="G518" s="34" t="s">
        <v>1748</v>
      </c>
      <c r="H518" t="s">
        <v>17</v>
      </c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2"/>
      <c r="BM518" s="22"/>
      <c r="BN518" s="22"/>
      <c r="BO518" s="22"/>
      <c r="BR518" s="3" t="str">
        <f t="shared" si="24"/>
        <v>EMPTY</v>
      </c>
    </row>
    <row r="519" spans="2:70" ht="14.45" customHeight="1" x14ac:dyDescent="0.25">
      <c r="B519" s="204"/>
      <c r="C519">
        <v>700</v>
      </c>
      <c r="D519" s="201">
        <v>4.05</v>
      </c>
      <c r="E519" t="s">
        <v>3</v>
      </c>
      <c r="F519" s="3" t="s">
        <v>133</v>
      </c>
      <c r="G519" s="34" t="s">
        <v>1749</v>
      </c>
      <c r="H519" t="s">
        <v>17</v>
      </c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R519" s="3" t="str">
        <f t="shared" si="24"/>
        <v>EMPTY</v>
      </c>
    </row>
    <row r="520" spans="2:70" ht="14.45" customHeight="1" x14ac:dyDescent="0.25">
      <c r="B520" s="204"/>
      <c r="C520" t="s">
        <v>24</v>
      </c>
      <c r="D520" s="201">
        <v>2.1</v>
      </c>
      <c r="E520" t="s">
        <v>284</v>
      </c>
      <c r="F520" s="3" t="s">
        <v>467</v>
      </c>
      <c r="G520" s="152" t="s">
        <v>1750</v>
      </c>
      <c r="H520" t="s">
        <v>17</v>
      </c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R520" s="3" t="str">
        <f t="shared" si="24"/>
        <v>EMPTY</v>
      </c>
    </row>
    <row r="521" spans="2:70" ht="14.45" customHeight="1" x14ac:dyDescent="0.25">
      <c r="B521" s="204"/>
      <c r="C521">
        <v>700</v>
      </c>
      <c r="D521" s="201">
        <v>1.05</v>
      </c>
      <c r="E521" t="s">
        <v>91</v>
      </c>
      <c r="F521" s="3" t="s">
        <v>467</v>
      </c>
      <c r="G521" s="34" t="s">
        <v>1751</v>
      </c>
      <c r="H521" t="s">
        <v>17</v>
      </c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R521" s="3" t="str">
        <f t="shared" si="24"/>
        <v>EMPTY</v>
      </c>
    </row>
    <row r="522" spans="2:70" ht="14.45" customHeight="1" x14ac:dyDescent="0.25">
      <c r="B522" s="204" t="s">
        <v>1757</v>
      </c>
      <c r="C522">
        <v>700</v>
      </c>
      <c r="D522" s="201">
        <v>0.13333333333333333</v>
      </c>
      <c r="F522" s="3" t="s">
        <v>133</v>
      </c>
      <c r="G522" s="34" t="s">
        <v>1752</v>
      </c>
      <c r="H522" t="s">
        <v>17</v>
      </c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2"/>
      <c r="BM522" s="22"/>
      <c r="BN522" s="22"/>
      <c r="BO522" s="22"/>
      <c r="BR522" s="3" t="str">
        <f t="shared" si="24"/>
        <v>EMPTY</v>
      </c>
    </row>
    <row r="523" spans="2:70" ht="14.45" customHeight="1" x14ac:dyDescent="0.25">
      <c r="B523" s="204"/>
      <c r="C523">
        <v>700</v>
      </c>
      <c r="D523" s="201">
        <v>4.083333333333333</v>
      </c>
      <c r="E523" t="s">
        <v>994</v>
      </c>
      <c r="F523" s="3" t="s">
        <v>133</v>
      </c>
      <c r="G523" s="152" t="s">
        <v>1753</v>
      </c>
      <c r="H523" t="s">
        <v>17</v>
      </c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R523" s="3" t="str">
        <f t="shared" si="24"/>
        <v>EMPTY</v>
      </c>
    </row>
    <row r="524" spans="2:70" ht="14.45" customHeight="1" x14ac:dyDescent="0.25">
      <c r="B524" s="204"/>
      <c r="C524">
        <v>700</v>
      </c>
      <c r="D524" s="201">
        <v>0.15</v>
      </c>
      <c r="E524" t="s">
        <v>8</v>
      </c>
      <c r="F524" s="3" t="s">
        <v>133</v>
      </c>
      <c r="G524" s="34" t="s">
        <v>1754</v>
      </c>
      <c r="H524" t="s">
        <v>17</v>
      </c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R524" s="3" t="str">
        <f t="shared" si="24"/>
        <v>EMPTY</v>
      </c>
    </row>
    <row r="525" spans="2:70" ht="14.45" customHeight="1" x14ac:dyDescent="0.25">
      <c r="B525" s="204" t="s">
        <v>1757</v>
      </c>
      <c r="C525">
        <v>700</v>
      </c>
      <c r="D525" s="201">
        <v>1.1333333333333333</v>
      </c>
      <c r="F525" s="3" t="s">
        <v>133</v>
      </c>
      <c r="G525" s="34" t="s">
        <v>1755</v>
      </c>
      <c r="H525" t="s">
        <v>17</v>
      </c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R525" s="3" t="str">
        <f t="shared" si="24"/>
        <v>EMPTY</v>
      </c>
    </row>
    <row r="526" spans="2:70" ht="14.45" customHeight="1" x14ac:dyDescent="0.25">
      <c r="B526" s="204"/>
      <c r="C526" t="s">
        <v>24</v>
      </c>
      <c r="D526" s="201">
        <v>1.1333333333333333</v>
      </c>
      <c r="E526" t="s">
        <v>3</v>
      </c>
      <c r="F526" s="3" t="s">
        <v>467</v>
      </c>
      <c r="G526" s="152" t="s">
        <v>1756</v>
      </c>
      <c r="H526" t="s">
        <v>17</v>
      </c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R526" s="3" t="str">
        <f t="shared" si="24"/>
        <v>EMPTY</v>
      </c>
    </row>
    <row r="527" spans="2:70" ht="14.45" customHeight="1" x14ac:dyDescent="0.25">
      <c r="B527" s="204"/>
      <c r="C527" t="s">
        <v>24</v>
      </c>
      <c r="D527" s="201">
        <v>2.0166666666666666</v>
      </c>
      <c r="E527" t="s">
        <v>8</v>
      </c>
      <c r="F527" s="3" t="s">
        <v>133</v>
      </c>
      <c r="G527" s="152" t="s">
        <v>1670</v>
      </c>
      <c r="H527" t="s">
        <v>17</v>
      </c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R527" s="3" t="str">
        <f t="shared" si="24"/>
        <v>EMPTY</v>
      </c>
    </row>
    <row r="528" spans="2:70" ht="14.45" customHeight="1" x14ac:dyDescent="0.25">
      <c r="B528" s="204"/>
      <c r="C528">
        <v>700</v>
      </c>
      <c r="D528" s="201">
        <v>4.1333333333333337</v>
      </c>
      <c r="E528" t="s">
        <v>58</v>
      </c>
      <c r="F528" s="3" t="s">
        <v>133</v>
      </c>
      <c r="G528" s="34" t="s">
        <v>1671</v>
      </c>
      <c r="H528" t="s">
        <v>17</v>
      </c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R528" s="3" t="str">
        <f t="shared" si="24"/>
        <v>EMPTY</v>
      </c>
    </row>
    <row r="529" spans="2:70" ht="14.45" customHeight="1" x14ac:dyDescent="0.25">
      <c r="B529" s="204"/>
      <c r="C529" t="s">
        <v>24</v>
      </c>
      <c r="D529" s="201">
        <v>2.15</v>
      </c>
      <c r="E529" t="s">
        <v>91</v>
      </c>
      <c r="F529" s="3" t="s">
        <v>467</v>
      </c>
      <c r="G529" s="34" t="s">
        <v>1672</v>
      </c>
      <c r="H529" t="s">
        <v>17</v>
      </c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R529" s="3" t="str">
        <f t="shared" si="24"/>
        <v>EMPTY</v>
      </c>
    </row>
    <row r="530" spans="2:70" ht="14.45" customHeight="1" x14ac:dyDescent="0.25">
      <c r="B530" s="204"/>
      <c r="C530">
        <v>700</v>
      </c>
      <c r="D530" s="201">
        <v>2.1333333333333333</v>
      </c>
      <c r="E530" t="s">
        <v>8</v>
      </c>
      <c r="F530" s="3" t="s">
        <v>467</v>
      </c>
      <c r="G530" s="152" t="s">
        <v>1673</v>
      </c>
      <c r="H530" t="s">
        <v>17</v>
      </c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R530" s="3" t="str">
        <f t="shared" si="24"/>
        <v>EMPTY</v>
      </c>
    </row>
    <row r="531" spans="2:70" ht="14.45" customHeight="1" x14ac:dyDescent="0.25">
      <c r="B531" s="204"/>
      <c r="C531" t="s">
        <v>24</v>
      </c>
      <c r="D531" s="201">
        <v>2.0333333333333332</v>
      </c>
      <c r="E531" t="s">
        <v>3</v>
      </c>
      <c r="F531" s="3" t="s">
        <v>467</v>
      </c>
      <c r="G531" s="34" t="s">
        <v>1674</v>
      </c>
      <c r="H531" t="s">
        <v>17</v>
      </c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2"/>
      <c r="BM531" s="22"/>
      <c r="BN531" s="22"/>
      <c r="BO531" s="22"/>
      <c r="BR531" s="3" t="str">
        <f t="shared" si="24"/>
        <v>EMPTY</v>
      </c>
    </row>
    <row r="532" spans="2:70" ht="14.45" customHeight="1" x14ac:dyDescent="0.25">
      <c r="B532" s="204"/>
      <c r="C532">
        <v>700</v>
      </c>
      <c r="D532" s="201">
        <v>3.05</v>
      </c>
      <c r="E532" t="s">
        <v>56</v>
      </c>
      <c r="F532" s="3" t="s">
        <v>467</v>
      </c>
      <c r="G532" s="34" t="s">
        <v>1675</v>
      </c>
      <c r="H532" t="s">
        <v>17</v>
      </c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  <c r="BJ532" s="22"/>
      <c r="BK532" s="22"/>
      <c r="BL532" s="22"/>
      <c r="BM532" s="22"/>
      <c r="BN532" s="22"/>
      <c r="BO532" s="22"/>
      <c r="BR532" s="3" t="str">
        <f t="shared" si="24"/>
        <v>EMPTY</v>
      </c>
    </row>
    <row r="533" spans="2:70" ht="14.45" customHeight="1" x14ac:dyDescent="0.25">
      <c r="B533" s="204"/>
      <c r="C533" t="s">
        <v>24</v>
      </c>
      <c r="D533" s="201">
        <v>2.1333333333333333</v>
      </c>
      <c r="E533" t="s">
        <v>91</v>
      </c>
      <c r="F533" s="3" t="s">
        <v>467</v>
      </c>
      <c r="G533" s="152" t="s">
        <v>1676</v>
      </c>
      <c r="H533" t="s">
        <v>17</v>
      </c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2"/>
      <c r="BM533" s="22"/>
      <c r="BN533" s="22"/>
      <c r="BO533" s="22"/>
      <c r="BR533" s="3" t="str">
        <f t="shared" si="24"/>
        <v>EMPTY</v>
      </c>
    </row>
    <row r="534" spans="2:70" ht="14.45" customHeight="1" x14ac:dyDescent="0.25">
      <c r="B534" s="204"/>
      <c r="C534">
        <v>700</v>
      </c>
      <c r="D534" s="201">
        <v>3.0166666666666666</v>
      </c>
      <c r="E534" t="s">
        <v>988</v>
      </c>
      <c r="F534" s="3" t="s">
        <v>133</v>
      </c>
      <c r="G534" s="152" t="s">
        <v>1677</v>
      </c>
      <c r="H534" t="s">
        <v>17</v>
      </c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2"/>
      <c r="BM534" s="22"/>
      <c r="BN534" s="22"/>
      <c r="BO534" s="22"/>
      <c r="BR534" s="3" t="str">
        <f t="shared" si="24"/>
        <v>EMPTY</v>
      </c>
    </row>
    <row r="535" spans="2:70" ht="14.45" customHeight="1" x14ac:dyDescent="0.25">
      <c r="B535" s="204"/>
      <c r="C535" t="s">
        <v>24</v>
      </c>
      <c r="D535" s="201">
        <v>1.05</v>
      </c>
      <c r="E535" t="s">
        <v>1758</v>
      </c>
      <c r="F535" s="3" t="s">
        <v>467</v>
      </c>
      <c r="G535" s="34" t="s">
        <v>1678</v>
      </c>
      <c r="H535" t="s">
        <v>17</v>
      </c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2"/>
      <c r="BM535" s="22"/>
      <c r="BN535" s="22"/>
      <c r="BO535" s="22"/>
      <c r="BR535" s="3" t="str">
        <f t="shared" si="24"/>
        <v>EMPTY</v>
      </c>
    </row>
    <row r="536" spans="2:70" ht="14.45" customHeight="1" x14ac:dyDescent="0.25">
      <c r="B536" s="204"/>
      <c r="C536">
        <v>700</v>
      </c>
      <c r="D536" s="201">
        <v>2.1</v>
      </c>
      <c r="E536" t="s">
        <v>623</v>
      </c>
      <c r="F536" s="3" t="s">
        <v>133</v>
      </c>
      <c r="G536" s="34" t="s">
        <v>1679</v>
      </c>
      <c r="H536" t="s">
        <v>17</v>
      </c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22"/>
      <c r="AW536" s="22"/>
      <c r="AX536" s="22"/>
      <c r="AY536" s="22"/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2"/>
      <c r="BM536" s="22"/>
      <c r="BN536" s="22"/>
      <c r="BO536" s="22"/>
      <c r="BR536" s="3" t="str">
        <f t="shared" si="24"/>
        <v>EMPTY</v>
      </c>
    </row>
    <row r="537" spans="2:70" ht="14.45" customHeight="1" x14ac:dyDescent="0.25">
      <c r="B537" s="204"/>
      <c r="C537" t="s">
        <v>24</v>
      </c>
      <c r="D537" s="201">
        <v>3.0833333333333335</v>
      </c>
      <c r="E537" t="s">
        <v>8</v>
      </c>
      <c r="F537" s="3" t="s">
        <v>467</v>
      </c>
      <c r="G537" s="152" t="s">
        <v>1680</v>
      </c>
      <c r="H537" t="s">
        <v>17</v>
      </c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2"/>
      <c r="BM537" s="22"/>
      <c r="BN537" s="22"/>
      <c r="BO537" s="22"/>
      <c r="BR537" s="3" t="str">
        <f t="shared" si="24"/>
        <v>EMPTY</v>
      </c>
    </row>
    <row r="538" spans="2:70" ht="14.45" customHeight="1" x14ac:dyDescent="0.25">
      <c r="B538" s="204"/>
      <c r="C538">
        <v>700</v>
      </c>
      <c r="D538" s="201">
        <v>2.1333333333333333</v>
      </c>
      <c r="E538" t="s">
        <v>623</v>
      </c>
      <c r="F538" s="3" t="s">
        <v>467</v>
      </c>
      <c r="G538" s="34" t="s">
        <v>1681</v>
      </c>
      <c r="H538" t="s">
        <v>17</v>
      </c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22"/>
      <c r="AW538" s="22"/>
      <c r="AX538" s="22"/>
      <c r="AY538" s="22"/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2"/>
      <c r="BM538" s="22"/>
      <c r="BN538" s="22"/>
      <c r="BO538" s="22"/>
      <c r="BR538" s="3" t="str">
        <f t="shared" si="24"/>
        <v>EMPTY</v>
      </c>
    </row>
    <row r="539" spans="2:70" ht="14.45" customHeight="1" x14ac:dyDescent="0.25">
      <c r="B539" s="204" t="s">
        <v>1757</v>
      </c>
      <c r="C539" t="s">
        <v>24</v>
      </c>
      <c r="D539" s="201">
        <v>4.083333333333333</v>
      </c>
      <c r="F539" s="3" t="s">
        <v>133</v>
      </c>
      <c r="G539" s="34" t="s">
        <v>1682</v>
      </c>
      <c r="H539" t="s">
        <v>17</v>
      </c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22"/>
      <c r="AW539" s="22"/>
      <c r="AX539" s="22"/>
      <c r="AY539" s="22"/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2"/>
      <c r="BM539" s="22"/>
      <c r="BN539" s="22"/>
      <c r="BO539" s="22"/>
      <c r="BR539" s="3" t="str">
        <f t="shared" ref="BR539:BR583" si="25">IF(COUNTA(AB539:BO539)=1,"CORRECT","EMPTY")</f>
        <v>EMPTY</v>
      </c>
    </row>
    <row r="540" spans="2:70" ht="14.45" customHeight="1" x14ac:dyDescent="0.25">
      <c r="B540" s="204" t="s">
        <v>1757</v>
      </c>
      <c r="C540" t="s">
        <v>24</v>
      </c>
      <c r="D540" s="201">
        <v>3.3333333333333333E-2</v>
      </c>
      <c r="F540" s="3" t="s">
        <v>133</v>
      </c>
      <c r="G540" s="152" t="s">
        <v>1683</v>
      </c>
      <c r="H540" t="s">
        <v>17</v>
      </c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R540" s="3" t="str">
        <f t="shared" si="25"/>
        <v>EMPTY</v>
      </c>
    </row>
    <row r="541" spans="2:70" ht="14.45" customHeight="1" x14ac:dyDescent="0.25">
      <c r="B541" s="204" t="s">
        <v>1757</v>
      </c>
      <c r="C541" t="s">
        <v>24</v>
      </c>
      <c r="D541" s="201">
        <v>4.0999999999999996</v>
      </c>
      <c r="F541" s="3" t="s">
        <v>467</v>
      </c>
      <c r="G541" s="152" t="s">
        <v>1684</v>
      </c>
      <c r="H541" t="s">
        <v>17</v>
      </c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  <c r="BJ541" s="22"/>
      <c r="BK541" s="22"/>
      <c r="BL541" s="22"/>
      <c r="BM541" s="22"/>
      <c r="BN541" s="22"/>
      <c r="BO541" s="22"/>
      <c r="BR541" s="3" t="str">
        <f t="shared" si="25"/>
        <v>EMPTY</v>
      </c>
    </row>
    <row r="542" spans="2:70" ht="14.45" customHeight="1" x14ac:dyDescent="0.25">
      <c r="B542" s="204" t="s">
        <v>1757</v>
      </c>
      <c r="C542" t="s">
        <v>24</v>
      </c>
      <c r="D542" s="201">
        <v>4.0666666666666664</v>
      </c>
      <c r="F542" s="3" t="s">
        <v>467</v>
      </c>
      <c r="G542" s="34" t="s">
        <v>1685</v>
      </c>
      <c r="H542" t="s">
        <v>17</v>
      </c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22"/>
      <c r="AW542" s="22"/>
      <c r="AX542" s="22"/>
      <c r="AY542" s="22"/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2"/>
      <c r="BM542" s="22"/>
      <c r="BN542" s="22"/>
      <c r="BO542" s="22"/>
      <c r="BR542" s="3" t="str">
        <f t="shared" si="25"/>
        <v>EMPTY</v>
      </c>
    </row>
    <row r="543" spans="2:70" x14ac:dyDescent="0.25">
      <c r="D543" s="153"/>
      <c r="F543" s="3"/>
      <c r="G543" s="152"/>
      <c r="H543" t="s">
        <v>17</v>
      </c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2"/>
      <c r="BM543" s="22"/>
      <c r="BN543" s="22"/>
      <c r="BO543" s="22"/>
      <c r="BR543" s="3" t="str">
        <f t="shared" si="25"/>
        <v>EMPTY</v>
      </c>
    </row>
    <row r="544" spans="2:70" x14ac:dyDescent="0.25">
      <c r="D544" s="153"/>
      <c r="F544" s="3"/>
      <c r="G544" s="152"/>
      <c r="H544" t="s">
        <v>17</v>
      </c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  <c r="BJ544" s="22"/>
      <c r="BK544" s="22"/>
      <c r="BL544" s="22"/>
      <c r="BM544" s="22"/>
      <c r="BN544" s="22"/>
      <c r="BO544" s="22"/>
      <c r="BR544" s="3" t="str">
        <f t="shared" si="25"/>
        <v>EMPTY</v>
      </c>
    </row>
    <row r="545" spans="4:70" x14ac:dyDescent="0.25">
      <c r="D545" s="153"/>
      <c r="F545" s="3"/>
      <c r="G545" s="152"/>
      <c r="H545" t="s">
        <v>17</v>
      </c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22"/>
      <c r="AW545" s="22"/>
      <c r="AX545" s="22"/>
      <c r="AY545" s="22"/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2"/>
      <c r="BM545" s="22"/>
      <c r="BN545" s="22"/>
      <c r="BO545" s="22"/>
      <c r="BR545" s="3" t="str">
        <f t="shared" si="25"/>
        <v>EMPTY</v>
      </c>
    </row>
    <row r="546" spans="4:70" x14ac:dyDescent="0.25">
      <c r="D546" s="153"/>
      <c r="F546" s="3"/>
      <c r="G546" s="152"/>
      <c r="H546" t="s">
        <v>17</v>
      </c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R546" s="3" t="str">
        <f t="shared" si="25"/>
        <v>EMPTY</v>
      </c>
    </row>
    <row r="547" spans="4:70" x14ac:dyDescent="0.25">
      <c r="D547" s="153"/>
      <c r="F547" s="3"/>
      <c r="G547" s="152"/>
      <c r="H547" t="s">
        <v>17</v>
      </c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  <c r="AQ547" s="22"/>
      <c r="AR547" s="22"/>
      <c r="AS547" s="22"/>
      <c r="AT547" s="22"/>
      <c r="AU547" s="22"/>
      <c r="AV547" s="22"/>
      <c r="AW547" s="22"/>
      <c r="AX547" s="22"/>
      <c r="AY547" s="22"/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/>
      <c r="BL547" s="22"/>
      <c r="BM547" s="22"/>
      <c r="BN547" s="22"/>
      <c r="BO547" s="22"/>
      <c r="BR547" s="3" t="str">
        <f t="shared" si="25"/>
        <v>EMPTY</v>
      </c>
    </row>
    <row r="548" spans="4:70" x14ac:dyDescent="0.25">
      <c r="D548" s="153"/>
      <c r="F548" s="3"/>
      <c r="G548" s="152"/>
      <c r="H548" t="s">
        <v>17</v>
      </c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22"/>
      <c r="AW548" s="22"/>
      <c r="AX548" s="22"/>
      <c r="AY548" s="22"/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/>
      <c r="BL548" s="22"/>
      <c r="BM548" s="22"/>
      <c r="BN548" s="22"/>
      <c r="BO548" s="22"/>
      <c r="BR548" s="3" t="str">
        <f t="shared" si="25"/>
        <v>EMPTY</v>
      </c>
    </row>
    <row r="549" spans="4:70" x14ac:dyDescent="0.25">
      <c r="D549" s="153"/>
      <c r="F549" s="3"/>
      <c r="G549" s="152"/>
      <c r="H549" t="s">
        <v>17</v>
      </c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R549" s="3" t="str">
        <f t="shared" si="25"/>
        <v>EMPTY</v>
      </c>
    </row>
    <row r="550" spans="4:70" x14ac:dyDescent="0.25">
      <c r="D550" s="153"/>
      <c r="F550" s="3"/>
      <c r="G550" s="152"/>
      <c r="H550" t="s">
        <v>17</v>
      </c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22"/>
      <c r="AW550" s="22"/>
      <c r="AX550" s="22"/>
      <c r="AY550" s="22"/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2"/>
      <c r="BM550" s="22"/>
      <c r="BN550" s="22"/>
      <c r="BO550" s="22"/>
      <c r="BR550" s="3" t="str">
        <f t="shared" si="25"/>
        <v>EMPTY</v>
      </c>
    </row>
    <row r="551" spans="4:70" x14ac:dyDescent="0.25">
      <c r="D551" s="153"/>
      <c r="F551" s="3"/>
      <c r="G551" s="152"/>
      <c r="H551" t="s">
        <v>17</v>
      </c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22"/>
      <c r="AW551" s="22"/>
      <c r="AX551" s="22"/>
      <c r="AY551" s="22"/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/>
      <c r="BL551" s="22"/>
      <c r="BM551" s="22"/>
      <c r="BN551" s="22"/>
      <c r="BO551" s="22"/>
      <c r="BR551" s="3" t="str">
        <f t="shared" si="25"/>
        <v>EMPTY</v>
      </c>
    </row>
    <row r="552" spans="4:70" x14ac:dyDescent="0.25">
      <c r="D552" s="153"/>
      <c r="F552" s="3"/>
      <c r="G552" s="152"/>
      <c r="H552" t="s">
        <v>17</v>
      </c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2"/>
      <c r="BM552" s="22"/>
      <c r="BN552" s="22"/>
      <c r="BO552" s="22"/>
      <c r="BR552" s="3" t="str">
        <f t="shared" si="25"/>
        <v>EMPTY</v>
      </c>
    </row>
    <row r="553" spans="4:70" x14ac:dyDescent="0.25">
      <c r="D553" s="153"/>
      <c r="F553" s="3"/>
      <c r="G553" s="152"/>
      <c r="H553" t="s">
        <v>17</v>
      </c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2"/>
      <c r="BM553" s="22"/>
      <c r="BN553" s="22"/>
      <c r="BO553" s="22"/>
      <c r="BR553" s="3" t="str">
        <f t="shared" si="25"/>
        <v>EMPTY</v>
      </c>
    </row>
    <row r="554" spans="4:70" x14ac:dyDescent="0.25">
      <c r="D554" s="153"/>
      <c r="F554" s="3"/>
      <c r="G554" s="152"/>
      <c r="H554" t="s">
        <v>17</v>
      </c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22"/>
      <c r="AW554" s="22"/>
      <c r="AX554" s="22"/>
      <c r="AY554" s="22"/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2"/>
      <c r="BM554" s="22"/>
      <c r="BN554" s="22"/>
      <c r="BO554" s="22"/>
      <c r="BR554" s="3" t="str">
        <f t="shared" si="25"/>
        <v>EMPTY</v>
      </c>
    </row>
    <row r="555" spans="4:70" x14ac:dyDescent="0.25">
      <c r="D555" s="153"/>
      <c r="F555" s="3"/>
      <c r="G555" s="152"/>
      <c r="H555" t="s">
        <v>17</v>
      </c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2"/>
      <c r="BM555" s="22"/>
      <c r="BN555" s="22"/>
      <c r="BO555" s="22"/>
      <c r="BR555" s="3" t="str">
        <f t="shared" si="25"/>
        <v>EMPTY</v>
      </c>
    </row>
    <row r="556" spans="4:70" x14ac:dyDescent="0.25">
      <c r="D556" s="153"/>
      <c r="F556" s="3"/>
      <c r="G556" s="152"/>
      <c r="H556" t="s">
        <v>17</v>
      </c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22"/>
      <c r="AW556" s="22"/>
      <c r="AX556" s="22"/>
      <c r="AY556" s="22"/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2"/>
      <c r="BM556" s="22"/>
      <c r="BN556" s="22"/>
      <c r="BO556" s="22"/>
      <c r="BR556" s="3" t="str">
        <f t="shared" si="25"/>
        <v>EMPTY</v>
      </c>
    </row>
    <row r="557" spans="4:70" x14ac:dyDescent="0.25">
      <c r="D557" s="153"/>
      <c r="F557" s="3"/>
      <c r="G557" s="152"/>
      <c r="H557" t="s">
        <v>17</v>
      </c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  <c r="AQ557" s="22"/>
      <c r="AR557" s="22"/>
      <c r="AS557" s="22"/>
      <c r="AT557" s="22"/>
      <c r="AU557" s="22"/>
      <c r="AV557" s="22"/>
      <c r="AW557" s="22"/>
      <c r="AX557" s="22"/>
      <c r="AY557" s="22"/>
      <c r="AZ557" s="22"/>
      <c r="BA557" s="22"/>
      <c r="BB557" s="22"/>
      <c r="BC557" s="22"/>
      <c r="BD557" s="22"/>
      <c r="BE557" s="22"/>
      <c r="BF557" s="22"/>
      <c r="BG557" s="22"/>
      <c r="BH557" s="22"/>
      <c r="BI557" s="22"/>
      <c r="BJ557" s="22"/>
      <c r="BK557" s="22"/>
      <c r="BL557" s="22"/>
      <c r="BM557" s="22"/>
      <c r="BN557" s="22"/>
      <c r="BO557" s="22"/>
      <c r="BR557" s="3" t="str">
        <f t="shared" si="25"/>
        <v>EMPTY</v>
      </c>
    </row>
    <row r="558" spans="4:70" x14ac:dyDescent="0.25">
      <c r="D558" s="153"/>
      <c r="F558" s="3"/>
      <c r="G558" s="152"/>
      <c r="H558" t="s">
        <v>17</v>
      </c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/>
      <c r="AY558" s="22"/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2"/>
      <c r="BM558" s="22"/>
      <c r="BN558" s="22"/>
      <c r="BO558" s="22"/>
      <c r="BR558" s="3" t="str">
        <f t="shared" si="25"/>
        <v>EMPTY</v>
      </c>
    </row>
    <row r="559" spans="4:70" x14ac:dyDescent="0.25">
      <c r="D559" s="153"/>
      <c r="F559" s="3"/>
      <c r="G559" s="152"/>
      <c r="H559" t="s">
        <v>17</v>
      </c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22"/>
      <c r="AW559" s="22"/>
      <c r="AX559" s="22"/>
      <c r="AY559" s="22"/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2"/>
      <c r="BM559" s="22"/>
      <c r="BN559" s="22"/>
      <c r="BO559" s="22"/>
      <c r="BR559" s="3" t="str">
        <f t="shared" si="25"/>
        <v>EMPTY</v>
      </c>
    </row>
    <row r="560" spans="4:70" x14ac:dyDescent="0.25">
      <c r="D560" s="153"/>
      <c r="F560" s="3"/>
      <c r="G560" s="152"/>
      <c r="H560" t="s">
        <v>17</v>
      </c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R560" s="3" t="str">
        <f t="shared" si="25"/>
        <v>EMPTY</v>
      </c>
    </row>
    <row r="561" spans="4:70" x14ac:dyDescent="0.25">
      <c r="D561" s="153"/>
      <c r="F561" s="3"/>
      <c r="G561" s="152"/>
      <c r="H561" t="s">
        <v>17</v>
      </c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  <c r="BJ561" s="22"/>
      <c r="BK561" s="22"/>
      <c r="BL561" s="22"/>
      <c r="BM561" s="22"/>
      <c r="BN561" s="22"/>
      <c r="BO561" s="22"/>
      <c r="BR561" s="3" t="str">
        <f t="shared" si="25"/>
        <v>EMPTY</v>
      </c>
    </row>
    <row r="562" spans="4:70" x14ac:dyDescent="0.25">
      <c r="D562" s="153"/>
      <c r="F562" s="3"/>
      <c r="G562" s="152"/>
      <c r="H562" t="s">
        <v>17</v>
      </c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22"/>
      <c r="AW562" s="22"/>
      <c r="AX562" s="22"/>
      <c r="AY562" s="22"/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2"/>
      <c r="BM562" s="22"/>
      <c r="BN562" s="22"/>
      <c r="BO562" s="22"/>
      <c r="BR562" s="3" t="str">
        <f t="shared" si="25"/>
        <v>EMPTY</v>
      </c>
    </row>
    <row r="563" spans="4:70" x14ac:dyDescent="0.25">
      <c r="D563" s="153"/>
      <c r="F563" s="3"/>
      <c r="G563" s="152"/>
      <c r="H563" t="s">
        <v>17</v>
      </c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22"/>
      <c r="AW563" s="22"/>
      <c r="AX563" s="22"/>
      <c r="AY563" s="22"/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  <c r="BJ563" s="22"/>
      <c r="BK563" s="22"/>
      <c r="BL563" s="22"/>
      <c r="BM563" s="22"/>
      <c r="BN563" s="22"/>
      <c r="BO563" s="22"/>
      <c r="BR563" s="3" t="str">
        <f t="shared" si="25"/>
        <v>EMPTY</v>
      </c>
    </row>
    <row r="564" spans="4:70" x14ac:dyDescent="0.25">
      <c r="D564" s="153"/>
      <c r="F564" s="3"/>
      <c r="G564" s="152"/>
      <c r="H564" t="s">
        <v>17</v>
      </c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22"/>
      <c r="AW564" s="22"/>
      <c r="AX564" s="22"/>
      <c r="AY564" s="22"/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2"/>
      <c r="BM564" s="22"/>
      <c r="BN564" s="22"/>
      <c r="BO564" s="22"/>
      <c r="BR564" s="3" t="str">
        <f t="shared" si="25"/>
        <v>EMPTY</v>
      </c>
    </row>
    <row r="565" spans="4:70" x14ac:dyDescent="0.25">
      <c r="D565" s="153"/>
      <c r="F565" s="3"/>
      <c r="G565" s="152"/>
      <c r="H565" t="s">
        <v>17</v>
      </c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  <c r="BJ565" s="22"/>
      <c r="BK565" s="22"/>
      <c r="BL565" s="22"/>
      <c r="BM565" s="22"/>
      <c r="BN565" s="22"/>
      <c r="BO565" s="22"/>
      <c r="BR565" s="3" t="str">
        <f t="shared" si="25"/>
        <v>EMPTY</v>
      </c>
    </row>
    <row r="566" spans="4:70" x14ac:dyDescent="0.25">
      <c r="D566" s="153"/>
      <c r="F566" s="3"/>
      <c r="G566" s="152"/>
      <c r="H566" t="s">
        <v>17</v>
      </c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22"/>
      <c r="AW566" s="22"/>
      <c r="AX566" s="22"/>
      <c r="AY566" s="22"/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2"/>
      <c r="BM566" s="22"/>
      <c r="BN566" s="22"/>
      <c r="BO566" s="22"/>
      <c r="BR566" s="3" t="str">
        <f t="shared" si="25"/>
        <v>EMPTY</v>
      </c>
    </row>
    <row r="567" spans="4:70" x14ac:dyDescent="0.25">
      <c r="D567" s="153"/>
      <c r="F567" s="3"/>
      <c r="G567" s="152"/>
      <c r="H567" t="s">
        <v>17</v>
      </c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2"/>
      <c r="BM567" s="22"/>
      <c r="BN567" s="22"/>
      <c r="BO567" s="22"/>
      <c r="BR567" s="3" t="str">
        <f t="shared" si="25"/>
        <v>EMPTY</v>
      </c>
    </row>
    <row r="568" spans="4:70" x14ac:dyDescent="0.25">
      <c r="D568" s="153"/>
      <c r="F568" s="3"/>
      <c r="G568" s="152"/>
      <c r="H568" t="s">
        <v>17</v>
      </c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22"/>
      <c r="AW568" s="22"/>
      <c r="AX568" s="22"/>
      <c r="AY568" s="22"/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  <c r="BJ568" s="22"/>
      <c r="BK568" s="22"/>
      <c r="BL568" s="22"/>
      <c r="BM568" s="22"/>
      <c r="BN568" s="22"/>
      <c r="BO568" s="22"/>
      <c r="BR568" s="3" t="str">
        <f t="shared" si="25"/>
        <v>EMPTY</v>
      </c>
    </row>
    <row r="569" spans="4:70" x14ac:dyDescent="0.25">
      <c r="D569" s="153"/>
      <c r="F569" s="3"/>
      <c r="G569" s="152"/>
      <c r="H569" t="s">
        <v>17</v>
      </c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22"/>
      <c r="AW569" s="22"/>
      <c r="AX569" s="22"/>
      <c r="AY569" s="22"/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2"/>
      <c r="BM569" s="22"/>
      <c r="BN569" s="22"/>
      <c r="BO569" s="22"/>
      <c r="BR569" s="3" t="str">
        <f t="shared" si="25"/>
        <v>EMPTY</v>
      </c>
    </row>
    <row r="570" spans="4:70" x14ac:dyDescent="0.25">
      <c r="D570" s="153"/>
      <c r="F570" s="3"/>
      <c r="G570" s="152"/>
      <c r="H570" t="s">
        <v>17</v>
      </c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2"/>
      <c r="BM570" s="22"/>
      <c r="BN570" s="22"/>
      <c r="BO570" s="22"/>
      <c r="BR570" s="3" t="str">
        <f t="shared" si="25"/>
        <v>EMPTY</v>
      </c>
    </row>
    <row r="571" spans="4:70" x14ac:dyDescent="0.25">
      <c r="D571" s="153"/>
      <c r="F571" s="3"/>
      <c r="G571" s="152"/>
      <c r="H571" t="s">
        <v>17</v>
      </c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22"/>
      <c r="AW571" s="22"/>
      <c r="AX571" s="22"/>
      <c r="AY571" s="22"/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  <c r="BJ571" s="22"/>
      <c r="BK571" s="22"/>
      <c r="BL571" s="22"/>
      <c r="BM571" s="22"/>
      <c r="BN571" s="22"/>
      <c r="BO571" s="22"/>
      <c r="BR571" s="3" t="str">
        <f t="shared" si="25"/>
        <v>EMPTY</v>
      </c>
    </row>
    <row r="572" spans="4:70" x14ac:dyDescent="0.25">
      <c r="D572" s="153"/>
      <c r="F572" s="3"/>
      <c r="G572" s="152"/>
      <c r="H572" t="s">
        <v>17</v>
      </c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/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2"/>
      <c r="BM572" s="22"/>
      <c r="BN572" s="22"/>
      <c r="BO572" s="22"/>
      <c r="BR572" s="3" t="str">
        <f t="shared" si="25"/>
        <v>EMPTY</v>
      </c>
    </row>
    <row r="573" spans="4:70" x14ac:dyDescent="0.25">
      <c r="D573" s="153"/>
      <c r="F573" s="3"/>
      <c r="G573" s="152"/>
      <c r="H573" t="s">
        <v>17</v>
      </c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  <c r="BJ573" s="22"/>
      <c r="BK573" s="22"/>
      <c r="BL573" s="22"/>
      <c r="BM573" s="22"/>
      <c r="BN573" s="22"/>
      <c r="BO573" s="22"/>
      <c r="BR573" s="3" t="str">
        <f t="shared" si="25"/>
        <v>EMPTY</v>
      </c>
    </row>
    <row r="574" spans="4:70" x14ac:dyDescent="0.25">
      <c r="D574" s="153"/>
      <c r="F574" s="3"/>
      <c r="G574" s="152"/>
      <c r="H574" t="s">
        <v>17</v>
      </c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  <c r="AQ574" s="22"/>
      <c r="AR574" s="22"/>
      <c r="AS574" s="22"/>
      <c r="AT574" s="22"/>
      <c r="AU574" s="22"/>
      <c r="AV574" s="22"/>
      <c r="AW574" s="22"/>
      <c r="AX574" s="22"/>
      <c r="AY574" s="22"/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2"/>
      <c r="BM574" s="22"/>
      <c r="BN574" s="22"/>
      <c r="BO574" s="22"/>
      <c r="BR574" s="3" t="str">
        <f t="shared" si="25"/>
        <v>EMPTY</v>
      </c>
    </row>
    <row r="575" spans="4:70" x14ac:dyDescent="0.25">
      <c r="D575" s="153"/>
      <c r="F575" s="3"/>
      <c r="G575" s="152"/>
      <c r="H575" t="s">
        <v>17</v>
      </c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22"/>
      <c r="AW575" s="22"/>
      <c r="AX575" s="22"/>
      <c r="AY575" s="22"/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  <c r="BJ575" s="22"/>
      <c r="BK575" s="22"/>
      <c r="BL575" s="22"/>
      <c r="BM575" s="22"/>
      <c r="BN575" s="22"/>
      <c r="BO575" s="22"/>
      <c r="BR575" s="3" t="str">
        <f t="shared" si="25"/>
        <v>EMPTY</v>
      </c>
    </row>
    <row r="576" spans="4:70" x14ac:dyDescent="0.25">
      <c r="D576" s="153"/>
      <c r="F576" s="3"/>
      <c r="G576" s="152"/>
      <c r="H576" t="s">
        <v>17</v>
      </c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2"/>
      <c r="BM576" s="22"/>
      <c r="BN576" s="22"/>
      <c r="BO576" s="22"/>
      <c r="BR576" s="3" t="str">
        <f t="shared" si="25"/>
        <v>EMPTY</v>
      </c>
    </row>
    <row r="577" spans="4:70" x14ac:dyDescent="0.25">
      <c r="D577" s="153"/>
      <c r="F577" s="3"/>
      <c r="G577" s="152"/>
      <c r="H577" t="s">
        <v>17</v>
      </c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22"/>
      <c r="AW577" s="22"/>
      <c r="AX577" s="22"/>
      <c r="AY577" s="22"/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2"/>
      <c r="BM577" s="22"/>
      <c r="BN577" s="22"/>
      <c r="BO577" s="22"/>
      <c r="BR577" s="3" t="str">
        <f t="shared" si="25"/>
        <v>EMPTY</v>
      </c>
    </row>
    <row r="578" spans="4:70" x14ac:dyDescent="0.25">
      <c r="D578" s="153"/>
      <c r="F578" s="3"/>
      <c r="G578" s="152"/>
      <c r="H578" t="s">
        <v>17</v>
      </c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22"/>
      <c r="AW578" s="22"/>
      <c r="AX578" s="22"/>
      <c r="AY578" s="22"/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2"/>
      <c r="BM578" s="22"/>
      <c r="BN578" s="22"/>
      <c r="BO578" s="22"/>
      <c r="BR578" s="3" t="str">
        <f t="shared" si="25"/>
        <v>EMPTY</v>
      </c>
    </row>
    <row r="579" spans="4:70" x14ac:dyDescent="0.25">
      <c r="D579" s="153"/>
      <c r="F579" s="3"/>
      <c r="G579" s="152"/>
      <c r="H579" t="s">
        <v>17</v>
      </c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2"/>
      <c r="BM579" s="22"/>
      <c r="BN579" s="22"/>
      <c r="BO579" s="22"/>
      <c r="BR579" s="3" t="str">
        <f t="shared" si="25"/>
        <v>EMPTY</v>
      </c>
    </row>
    <row r="580" spans="4:70" x14ac:dyDescent="0.25">
      <c r="D580" s="153"/>
      <c r="F580" s="3"/>
      <c r="G580" s="152"/>
      <c r="H580" t="s">
        <v>17</v>
      </c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  <c r="AY580" s="22"/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  <c r="BJ580" s="22"/>
      <c r="BK580" s="22"/>
      <c r="BL580" s="22"/>
      <c r="BM580" s="22"/>
      <c r="BN580" s="22"/>
      <c r="BO580" s="22"/>
      <c r="BR580" s="3" t="str">
        <f t="shared" si="25"/>
        <v>EMPTY</v>
      </c>
    </row>
    <row r="581" spans="4:70" x14ac:dyDescent="0.25">
      <c r="D581" s="153"/>
      <c r="F581" s="3"/>
      <c r="G581" s="152"/>
      <c r="H581" t="s">
        <v>17</v>
      </c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R581" s="3" t="str">
        <f t="shared" si="25"/>
        <v>EMPTY</v>
      </c>
    </row>
    <row r="582" spans="4:70" x14ac:dyDescent="0.25">
      <c r="D582" s="153"/>
      <c r="F582" s="3"/>
      <c r="G582" s="152"/>
      <c r="H582" t="s">
        <v>17</v>
      </c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/>
      <c r="AY582" s="22"/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2"/>
      <c r="BM582" s="22"/>
      <c r="BN582" s="22"/>
      <c r="BO582" s="22"/>
      <c r="BR582" s="3" t="str">
        <f t="shared" si="25"/>
        <v>EMPTY</v>
      </c>
    </row>
    <row r="583" spans="4:70" x14ac:dyDescent="0.25">
      <c r="D583" s="153"/>
      <c r="F583" s="3"/>
      <c r="G583" s="152"/>
      <c r="H583" t="s">
        <v>17</v>
      </c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22"/>
      <c r="AW583" s="22"/>
      <c r="AX583" s="22"/>
      <c r="AY583" s="22"/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  <c r="BJ583" s="22"/>
      <c r="BK583" s="22"/>
      <c r="BL583" s="22"/>
      <c r="BM583" s="22"/>
      <c r="BN583" s="22"/>
      <c r="BO583" s="22"/>
      <c r="BR583" s="3" t="str">
        <f t="shared" si="25"/>
        <v>EMPTY</v>
      </c>
    </row>
    <row r="584" spans="4:70" x14ac:dyDescent="0.25">
      <c r="D584" s="153"/>
      <c r="F584" s="3"/>
      <c r="G584" s="152"/>
      <c r="H584" t="s">
        <v>17</v>
      </c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/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</row>
    <row r="585" spans="4:70" x14ac:dyDescent="0.25">
      <c r="D585" s="153"/>
      <c r="F585" s="3"/>
      <c r="G585" s="152"/>
      <c r="H585" t="s">
        <v>17</v>
      </c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/>
      <c r="AY585" s="22"/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2"/>
      <c r="BM585" s="22"/>
      <c r="BN585" s="22"/>
      <c r="BO585" s="22"/>
    </row>
    <row r="586" spans="4:70" x14ac:dyDescent="0.25">
      <c r="D586" s="153"/>
      <c r="F586" s="3"/>
      <c r="G586" s="152"/>
      <c r="H586" t="s">
        <v>17</v>
      </c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22"/>
      <c r="AW586" s="22"/>
      <c r="AX586" s="22"/>
      <c r="AY586" s="22"/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2"/>
      <c r="BM586" s="22"/>
      <c r="BN586" s="22"/>
      <c r="BO586" s="22"/>
    </row>
    <row r="587" spans="4:70" x14ac:dyDescent="0.25">
      <c r="D587" s="153"/>
      <c r="F587" s="3"/>
      <c r="G587" s="152"/>
      <c r="H587" t="s">
        <v>17</v>
      </c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/>
      <c r="AT587" s="22"/>
      <c r="AU587" s="22"/>
      <c r="AV587" s="22"/>
      <c r="AW587" s="22"/>
      <c r="AX587" s="22"/>
      <c r="AY587" s="22"/>
      <c r="AZ587" s="22"/>
      <c r="BA587" s="22"/>
      <c r="BB587" s="22"/>
      <c r="BC587" s="22"/>
      <c r="BD587" s="22"/>
      <c r="BE587" s="22"/>
      <c r="BF587" s="22"/>
      <c r="BG587" s="22"/>
      <c r="BH587" s="22"/>
      <c r="BI587" s="22"/>
      <c r="BJ587" s="22"/>
      <c r="BK587" s="22"/>
      <c r="BL587" s="22"/>
      <c r="BM587" s="22"/>
      <c r="BN587" s="22"/>
      <c r="BO587" s="22"/>
    </row>
    <row r="588" spans="4:70" x14ac:dyDescent="0.25">
      <c r="D588" s="153"/>
      <c r="F588" s="3"/>
      <c r="G588" s="152"/>
      <c r="H588" t="s">
        <v>17</v>
      </c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  <c r="BJ588" s="22"/>
      <c r="BK588" s="22"/>
      <c r="BL588" s="22"/>
      <c r="BM588" s="22"/>
      <c r="BN588" s="22"/>
      <c r="BO588" s="22"/>
    </row>
    <row r="589" spans="4:70" x14ac:dyDescent="0.25">
      <c r="D589" s="153"/>
      <c r="F589" s="3"/>
      <c r="G589" s="152"/>
      <c r="H589" t="s">
        <v>17</v>
      </c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</row>
    <row r="590" spans="4:70" x14ac:dyDescent="0.25">
      <c r="D590" s="153"/>
      <c r="F590" s="3"/>
      <c r="G590" s="152"/>
      <c r="H590" t="s">
        <v>17</v>
      </c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22"/>
      <c r="AW590" s="22"/>
      <c r="AX590" s="22"/>
      <c r="AY590" s="22"/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  <c r="BJ590" s="22"/>
      <c r="BK590" s="22"/>
      <c r="BL590" s="22"/>
      <c r="BM590" s="22"/>
      <c r="BN590" s="22"/>
      <c r="BO590" s="22"/>
    </row>
    <row r="591" spans="4:70" x14ac:dyDescent="0.25">
      <c r="D591" s="153"/>
      <c r="F591" s="3"/>
      <c r="G591" s="152"/>
      <c r="H591" t="s">
        <v>17</v>
      </c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  <c r="BJ591" s="22"/>
      <c r="BK591" s="22"/>
      <c r="BL591" s="22"/>
      <c r="BM591" s="22"/>
      <c r="BN591" s="22"/>
      <c r="BO591" s="22"/>
    </row>
    <row r="592" spans="4:70" x14ac:dyDescent="0.25">
      <c r="D592" s="153"/>
      <c r="F592" s="3"/>
      <c r="G592" s="152"/>
      <c r="H592" t="s">
        <v>17</v>
      </c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22"/>
      <c r="AW592" s="22"/>
      <c r="AX592" s="22"/>
      <c r="AY592" s="22"/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  <c r="BJ592" s="22"/>
      <c r="BK592" s="22"/>
      <c r="BL592" s="22"/>
      <c r="BM592" s="22"/>
      <c r="BN592" s="22"/>
      <c r="BO592" s="22"/>
    </row>
    <row r="593" spans="4:67" x14ac:dyDescent="0.25">
      <c r="D593" s="153"/>
      <c r="F593" s="3"/>
      <c r="G593" s="152"/>
      <c r="H593" t="s">
        <v>17</v>
      </c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22"/>
      <c r="AW593" s="22"/>
      <c r="AX593" s="22"/>
      <c r="AY593" s="22"/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  <c r="BJ593" s="22"/>
      <c r="BK593" s="22"/>
      <c r="BL593" s="22"/>
      <c r="BM593" s="22"/>
      <c r="BN593" s="22"/>
      <c r="BO593" s="22"/>
    </row>
    <row r="594" spans="4:67" x14ac:dyDescent="0.25">
      <c r="D594" s="153"/>
      <c r="F594" s="3"/>
      <c r="G594" s="152"/>
      <c r="H594" t="s">
        <v>17</v>
      </c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2"/>
      <c r="BF594" s="22"/>
      <c r="BG594" s="22"/>
      <c r="BH594" s="22"/>
      <c r="BI594" s="22"/>
      <c r="BJ594" s="22"/>
      <c r="BK594" s="22"/>
      <c r="BL594" s="22"/>
      <c r="BM594" s="22"/>
      <c r="BN594" s="22"/>
      <c r="BO594" s="22"/>
    </row>
    <row r="595" spans="4:67" x14ac:dyDescent="0.25">
      <c r="D595" s="153"/>
      <c r="F595" s="3"/>
      <c r="G595" s="152"/>
      <c r="H595" t="s">
        <v>17</v>
      </c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22"/>
      <c r="AW595" s="22"/>
      <c r="AX595" s="22"/>
      <c r="AY595" s="22"/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  <c r="BJ595" s="22"/>
      <c r="BK595" s="22"/>
      <c r="BL595" s="22"/>
      <c r="BM595" s="22"/>
      <c r="BN595" s="22"/>
      <c r="BO595" s="22"/>
    </row>
    <row r="596" spans="4:67" x14ac:dyDescent="0.25">
      <c r="D596" s="153"/>
      <c r="F596" s="3"/>
      <c r="G596" s="152"/>
      <c r="H596" t="s">
        <v>17</v>
      </c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22"/>
      <c r="AW596" s="22"/>
      <c r="AX596" s="22"/>
      <c r="AY596" s="22"/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  <c r="BJ596" s="22"/>
      <c r="BK596" s="22"/>
      <c r="BL596" s="22"/>
      <c r="BM596" s="22"/>
      <c r="BN596" s="22"/>
      <c r="BO596" s="22"/>
    </row>
    <row r="597" spans="4:67" x14ac:dyDescent="0.25">
      <c r="D597" s="153"/>
      <c r="F597" s="3"/>
      <c r="G597" s="152"/>
      <c r="H597" t="s">
        <v>17</v>
      </c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  <c r="BJ597" s="22"/>
      <c r="BK597" s="22"/>
      <c r="BL597" s="22"/>
      <c r="BM597" s="22"/>
      <c r="BN597" s="22"/>
      <c r="BO597" s="22"/>
    </row>
    <row r="598" spans="4:67" x14ac:dyDescent="0.25">
      <c r="D598" s="153"/>
      <c r="F598" s="3"/>
      <c r="G598" s="152"/>
      <c r="H598" t="s">
        <v>17</v>
      </c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22"/>
      <c r="AW598" s="22"/>
      <c r="AX598" s="22"/>
      <c r="AY598" s="22"/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  <c r="BJ598" s="22"/>
      <c r="BK598" s="22"/>
      <c r="BL598" s="22"/>
      <c r="BM598" s="22"/>
      <c r="BN598" s="22"/>
      <c r="BO598" s="22"/>
    </row>
    <row r="599" spans="4:67" x14ac:dyDescent="0.25">
      <c r="D599" s="153"/>
      <c r="F599" s="3"/>
      <c r="G599" s="152"/>
      <c r="H599" t="s">
        <v>17</v>
      </c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  <c r="AQ599" s="22"/>
      <c r="AR599" s="22"/>
      <c r="AS599" s="22"/>
      <c r="AT599" s="22"/>
      <c r="AU599" s="22"/>
      <c r="AV599" s="22"/>
      <c r="AW599" s="22"/>
      <c r="AX599" s="22"/>
      <c r="AY599" s="22"/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2"/>
      <c r="BM599" s="22"/>
      <c r="BN599" s="22"/>
      <c r="BO599" s="22"/>
    </row>
    <row r="600" spans="4:67" x14ac:dyDescent="0.25">
      <c r="D600" s="153"/>
      <c r="F600" s="3"/>
      <c r="G600" s="152"/>
      <c r="H600" t="s">
        <v>17</v>
      </c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/>
      <c r="BE600" s="22"/>
      <c r="BF600" s="22"/>
      <c r="BG600" s="22"/>
      <c r="BH600" s="22"/>
      <c r="BI600" s="22"/>
      <c r="BJ600" s="22"/>
      <c r="BK600" s="22"/>
      <c r="BL600" s="22"/>
      <c r="BM600" s="22"/>
      <c r="BN600" s="22"/>
      <c r="BO600" s="22"/>
    </row>
    <row r="601" spans="4:67" x14ac:dyDescent="0.25">
      <c r="D601" s="153"/>
      <c r="F601" s="3"/>
      <c r="G601" s="152"/>
      <c r="H601" t="s">
        <v>17</v>
      </c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</row>
    <row r="602" spans="4:67" x14ac:dyDescent="0.25">
      <c r="D602" s="153"/>
      <c r="F602" s="3"/>
      <c r="G602" s="152"/>
      <c r="H602" t="s">
        <v>17</v>
      </c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</row>
    <row r="603" spans="4:67" x14ac:dyDescent="0.25">
      <c r="D603" s="153"/>
      <c r="F603" s="3"/>
      <c r="G603" s="152"/>
      <c r="H603" t="s">
        <v>17</v>
      </c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2"/>
      <c r="BM603" s="22"/>
      <c r="BN603" s="22"/>
      <c r="BO603" s="22"/>
    </row>
    <row r="604" spans="4:67" x14ac:dyDescent="0.25">
      <c r="D604" s="153"/>
      <c r="F604" s="3"/>
      <c r="G604" s="152"/>
      <c r="H604" t="s">
        <v>17</v>
      </c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22"/>
      <c r="AW604" s="22"/>
      <c r="AX604" s="22"/>
      <c r="AY604" s="22"/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2"/>
      <c r="BM604" s="22"/>
      <c r="BN604" s="22"/>
      <c r="BO604" s="22"/>
    </row>
    <row r="605" spans="4:67" x14ac:dyDescent="0.25">
      <c r="D605" s="153"/>
      <c r="F605" s="3"/>
      <c r="G605" s="152"/>
      <c r="H605" t="s">
        <v>17</v>
      </c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/>
      <c r="AV605" s="22"/>
      <c r="AW605" s="22"/>
      <c r="AX605" s="22"/>
      <c r="AY605" s="22"/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2"/>
      <c r="BM605" s="22"/>
      <c r="BN605" s="22"/>
      <c r="BO605" s="22"/>
    </row>
    <row r="606" spans="4:67" x14ac:dyDescent="0.25">
      <c r="D606" s="153"/>
      <c r="F606" s="3"/>
      <c r="G606" s="152"/>
      <c r="H606" t="s">
        <v>17</v>
      </c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</row>
    <row r="607" spans="4:67" x14ac:dyDescent="0.25">
      <c r="D607" s="153"/>
      <c r="F607" s="3"/>
      <c r="G607" s="152"/>
      <c r="H607" t="s">
        <v>17</v>
      </c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22"/>
      <c r="AW607" s="22"/>
      <c r="AX607" s="22"/>
      <c r="AY607" s="22"/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2"/>
      <c r="BM607" s="22"/>
      <c r="BN607" s="22"/>
      <c r="BO607" s="22"/>
    </row>
    <row r="608" spans="4:67" x14ac:dyDescent="0.25">
      <c r="D608" s="153"/>
      <c r="F608" s="3"/>
      <c r="G608" s="152"/>
      <c r="H608" t="s">
        <v>17</v>
      </c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  <c r="BJ608" s="22"/>
      <c r="BK608" s="22"/>
      <c r="BL608" s="22"/>
      <c r="BM608" s="22"/>
      <c r="BN608" s="22"/>
      <c r="BO608" s="22"/>
    </row>
    <row r="609" spans="4:67" x14ac:dyDescent="0.25">
      <c r="D609" s="153"/>
      <c r="F609" s="3"/>
      <c r="G609" s="152"/>
      <c r="H609" t="s">
        <v>17</v>
      </c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2"/>
      <c r="BM609" s="22"/>
      <c r="BN609" s="22"/>
      <c r="BO609" s="22"/>
    </row>
    <row r="610" spans="4:67" x14ac:dyDescent="0.25">
      <c r="D610" s="153"/>
      <c r="F610" s="3"/>
      <c r="G610" s="152"/>
      <c r="H610" t="s">
        <v>17</v>
      </c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22"/>
      <c r="AW610" s="22"/>
      <c r="AX610" s="22"/>
      <c r="AY610" s="22"/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2"/>
      <c r="BM610" s="22"/>
      <c r="BN610" s="22"/>
      <c r="BO610" s="22"/>
    </row>
    <row r="611" spans="4:67" x14ac:dyDescent="0.25">
      <c r="D611" s="153"/>
      <c r="F611" s="3"/>
      <c r="G611" s="152"/>
      <c r="H611" t="s">
        <v>17</v>
      </c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  <c r="AQ611" s="22"/>
      <c r="AR611" s="22"/>
      <c r="AS611" s="22"/>
      <c r="AT611" s="22"/>
      <c r="AU611" s="22"/>
      <c r="AV611" s="22"/>
      <c r="AW611" s="22"/>
      <c r="AX611" s="22"/>
      <c r="AY611" s="22"/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2"/>
      <c r="BM611" s="22"/>
      <c r="BN611" s="22"/>
      <c r="BO611" s="22"/>
    </row>
    <row r="612" spans="4:67" x14ac:dyDescent="0.25">
      <c r="D612" s="153"/>
      <c r="F612" s="3"/>
      <c r="G612" s="152"/>
      <c r="H612" t="s">
        <v>17</v>
      </c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  <c r="BJ612" s="22"/>
      <c r="BK612" s="22"/>
      <c r="BL612" s="22"/>
      <c r="BM612" s="22"/>
      <c r="BN612" s="22"/>
      <c r="BO612" s="22"/>
    </row>
    <row r="613" spans="4:67" x14ac:dyDescent="0.25">
      <c r="D613" s="153"/>
      <c r="F613" s="3"/>
      <c r="G613" s="152"/>
      <c r="H613" t="s">
        <v>17</v>
      </c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22"/>
      <c r="AW613" s="22"/>
      <c r="AX613" s="22"/>
      <c r="AY613" s="22"/>
      <c r="AZ613" s="22"/>
      <c r="BA613" s="22"/>
      <c r="BB613" s="22"/>
      <c r="BC613" s="22"/>
      <c r="BD613" s="22"/>
      <c r="BE613" s="22"/>
      <c r="BF613" s="22"/>
      <c r="BG613" s="22"/>
      <c r="BH613" s="22"/>
      <c r="BI613" s="22"/>
      <c r="BJ613" s="22"/>
      <c r="BK613" s="22"/>
      <c r="BL613" s="22"/>
      <c r="BM613" s="22"/>
      <c r="BN613" s="22"/>
      <c r="BO613" s="22"/>
    </row>
    <row r="614" spans="4:67" x14ac:dyDescent="0.25">
      <c r="D614" s="153"/>
      <c r="F614" s="3"/>
      <c r="G614" s="152"/>
      <c r="H614" t="s">
        <v>17</v>
      </c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22"/>
      <c r="AW614" s="22"/>
      <c r="AX614" s="22"/>
      <c r="AY614" s="22"/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2"/>
      <c r="BM614" s="22"/>
      <c r="BN614" s="22"/>
      <c r="BO614" s="22"/>
    </row>
    <row r="615" spans="4:67" x14ac:dyDescent="0.25">
      <c r="D615" s="153"/>
      <c r="F615" s="3"/>
      <c r="G615" s="152"/>
      <c r="H615" t="s">
        <v>17</v>
      </c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</row>
    <row r="616" spans="4:67" x14ac:dyDescent="0.25">
      <c r="D616" s="153"/>
      <c r="F616" s="3"/>
      <c r="G616" s="152"/>
      <c r="H616" t="s">
        <v>17</v>
      </c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22"/>
      <c r="AW616" s="22"/>
      <c r="AX616" s="22"/>
      <c r="AY616" s="22"/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2"/>
      <c r="BM616" s="22"/>
      <c r="BN616" s="22"/>
      <c r="BO616" s="22"/>
    </row>
    <row r="617" spans="4:67" x14ac:dyDescent="0.25">
      <c r="D617" s="153"/>
      <c r="F617" s="3"/>
      <c r="G617" s="152"/>
      <c r="H617" t="s">
        <v>17</v>
      </c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22"/>
      <c r="AW617" s="22"/>
      <c r="AX617" s="22"/>
      <c r="AY617" s="22"/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2"/>
      <c r="BM617" s="22"/>
      <c r="BN617" s="22"/>
      <c r="BO617" s="22"/>
    </row>
    <row r="618" spans="4:67" x14ac:dyDescent="0.25">
      <c r="D618" s="153"/>
      <c r="F618" s="3"/>
      <c r="G618" s="152"/>
      <c r="H618" t="s">
        <v>17</v>
      </c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</row>
    <row r="619" spans="4:67" x14ac:dyDescent="0.25">
      <c r="D619" s="153"/>
      <c r="F619" s="3"/>
      <c r="G619" s="152"/>
      <c r="H619" t="s">
        <v>17</v>
      </c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</row>
    <row r="620" spans="4:67" x14ac:dyDescent="0.25">
      <c r="D620" s="153"/>
      <c r="F620" s="3"/>
      <c r="G620" s="152"/>
      <c r="H620" t="s">
        <v>17</v>
      </c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22"/>
      <c r="AW620" s="22"/>
      <c r="AX620" s="22"/>
      <c r="AY620" s="22"/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  <c r="BJ620" s="22"/>
      <c r="BK620" s="22"/>
      <c r="BL620" s="22"/>
      <c r="BM620" s="22"/>
      <c r="BN620" s="22"/>
      <c r="BO620" s="22"/>
    </row>
    <row r="621" spans="4:67" x14ac:dyDescent="0.25">
      <c r="D621" s="153"/>
      <c r="F621" s="3"/>
      <c r="G621" s="152"/>
      <c r="H621" t="s">
        <v>17</v>
      </c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</row>
    <row r="622" spans="4:67" x14ac:dyDescent="0.25">
      <c r="D622" s="153"/>
      <c r="F622" s="3"/>
      <c r="G622" s="152"/>
      <c r="H622" t="s">
        <v>17</v>
      </c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22"/>
      <c r="AW622" s="22"/>
      <c r="AX622" s="22"/>
      <c r="AY622" s="22"/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  <c r="BJ622" s="22"/>
      <c r="BK622" s="22"/>
      <c r="BL622" s="22"/>
      <c r="BM622" s="22"/>
      <c r="BN622" s="22"/>
      <c r="BO622" s="22"/>
    </row>
    <row r="623" spans="4:67" x14ac:dyDescent="0.25">
      <c r="D623" s="153"/>
      <c r="F623" s="3"/>
      <c r="G623" s="152"/>
      <c r="H623" t="s">
        <v>17</v>
      </c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/>
      <c r="BO623" s="22"/>
    </row>
    <row r="624" spans="4:67" x14ac:dyDescent="0.25">
      <c r="D624" s="153"/>
      <c r="F624" s="3"/>
      <c r="G624" s="152"/>
      <c r="H624" t="s">
        <v>17</v>
      </c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2"/>
      <c r="BM624" s="22"/>
      <c r="BN624" s="22"/>
      <c r="BO624" s="22"/>
    </row>
    <row r="625" spans="4:67" x14ac:dyDescent="0.25">
      <c r="D625" s="153"/>
      <c r="F625" s="3"/>
      <c r="G625" s="152"/>
      <c r="H625" t="s">
        <v>17</v>
      </c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2"/>
      <c r="BM625" s="22"/>
      <c r="BN625" s="22"/>
      <c r="BO625" s="22"/>
    </row>
    <row r="626" spans="4:67" x14ac:dyDescent="0.25">
      <c r="D626" s="153"/>
      <c r="F626" s="3"/>
      <c r="G626" s="152"/>
      <c r="H626" t="s">
        <v>17</v>
      </c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22"/>
      <c r="AW626" s="22"/>
      <c r="AX626" s="22"/>
      <c r="AY626" s="22"/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2"/>
      <c r="BM626" s="22"/>
      <c r="BN626" s="22"/>
      <c r="BO626" s="22"/>
    </row>
    <row r="627" spans="4:67" x14ac:dyDescent="0.25">
      <c r="D627" s="153"/>
      <c r="F627" s="3"/>
      <c r="G627" s="152"/>
      <c r="H627" t="s">
        <v>17</v>
      </c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2"/>
      <c r="BM627" s="22"/>
      <c r="BN627" s="22"/>
      <c r="BO627" s="22"/>
    </row>
    <row r="628" spans="4:67" x14ac:dyDescent="0.25">
      <c r="D628" s="153"/>
      <c r="F628" s="3"/>
      <c r="G628" s="152"/>
      <c r="H628" t="s">
        <v>17</v>
      </c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2"/>
      <c r="BM628" s="22"/>
      <c r="BN628" s="22"/>
      <c r="BO628" s="22"/>
    </row>
    <row r="629" spans="4:67" x14ac:dyDescent="0.25">
      <c r="D629" s="153"/>
      <c r="F629" s="3"/>
      <c r="G629" s="152"/>
      <c r="H629" t="s">
        <v>17</v>
      </c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  <c r="AQ629" s="22"/>
      <c r="AR629" s="22"/>
      <c r="AS629" s="22"/>
      <c r="AT629" s="22"/>
      <c r="AU629" s="22"/>
      <c r="AV629" s="22"/>
      <c r="AW629" s="22"/>
      <c r="AX629" s="22"/>
      <c r="AY629" s="22"/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2"/>
      <c r="BM629" s="22"/>
      <c r="BN629" s="22"/>
      <c r="BO629" s="22"/>
    </row>
    <row r="630" spans="4:67" x14ac:dyDescent="0.25">
      <c r="D630" s="153"/>
      <c r="F630" s="3"/>
      <c r="G630" s="152"/>
      <c r="H630" t="s">
        <v>17</v>
      </c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</row>
    <row r="631" spans="4:67" x14ac:dyDescent="0.25">
      <c r="D631" s="153"/>
      <c r="F631" s="3"/>
      <c r="G631" s="152"/>
      <c r="H631" t="s">
        <v>17</v>
      </c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22"/>
      <c r="AW631" s="22"/>
      <c r="AX631" s="22"/>
      <c r="AY631" s="22"/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/>
      <c r="BK631" s="22"/>
      <c r="BL631" s="22"/>
      <c r="BM631" s="22"/>
      <c r="BN631" s="22"/>
      <c r="BO631" s="22"/>
    </row>
    <row r="632" spans="4:67" x14ac:dyDescent="0.25">
      <c r="D632" s="153"/>
      <c r="F632" s="3"/>
      <c r="G632" s="152"/>
      <c r="H632" t="s">
        <v>17</v>
      </c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  <c r="AQ632" s="22"/>
      <c r="AR632" s="22"/>
      <c r="AS632" s="22"/>
      <c r="AT632" s="22"/>
      <c r="AU632" s="22"/>
      <c r="AV632" s="22"/>
      <c r="AW632" s="22"/>
      <c r="AX632" s="22"/>
      <c r="AY632" s="22"/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2"/>
      <c r="BM632" s="22"/>
      <c r="BN632" s="22"/>
      <c r="BO632" s="22"/>
    </row>
    <row r="633" spans="4:67" x14ac:dyDescent="0.25">
      <c r="D633" s="153"/>
      <c r="F633" s="3"/>
      <c r="G633" s="152"/>
      <c r="H633" t="s">
        <v>17</v>
      </c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2"/>
      <c r="BM633" s="22"/>
      <c r="BN633" s="22"/>
      <c r="BO633" s="22"/>
    </row>
    <row r="634" spans="4:67" x14ac:dyDescent="0.25">
      <c r="D634" s="153"/>
      <c r="F634" s="3"/>
      <c r="G634" s="152"/>
      <c r="H634" t="s">
        <v>17</v>
      </c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22"/>
      <c r="AW634" s="22"/>
      <c r="AX634" s="22"/>
      <c r="AY634" s="22"/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  <c r="BJ634" s="22"/>
      <c r="BK634" s="22"/>
      <c r="BL634" s="22"/>
      <c r="BM634" s="22"/>
      <c r="BN634" s="22"/>
      <c r="BO634" s="22"/>
    </row>
    <row r="635" spans="4:67" x14ac:dyDescent="0.25">
      <c r="D635" s="153"/>
      <c r="F635" s="3"/>
      <c r="G635" s="152"/>
      <c r="H635" t="s">
        <v>17</v>
      </c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  <c r="AQ635" s="22"/>
      <c r="AR635" s="22"/>
      <c r="AS635" s="22"/>
      <c r="AT635" s="22"/>
      <c r="AU635" s="22"/>
      <c r="AV635" s="22"/>
      <c r="AW635" s="22"/>
      <c r="AX635" s="22"/>
      <c r="AY635" s="22"/>
      <c r="AZ635" s="22"/>
      <c r="BA635" s="22"/>
      <c r="BB635" s="22"/>
      <c r="BC635" s="22"/>
      <c r="BD635" s="22"/>
      <c r="BE635" s="22"/>
      <c r="BF635" s="22"/>
      <c r="BG635" s="22"/>
      <c r="BH635" s="22"/>
      <c r="BI635" s="22"/>
      <c r="BJ635" s="22"/>
      <c r="BK635" s="22"/>
      <c r="BL635" s="22"/>
      <c r="BM635" s="22"/>
      <c r="BN635" s="22"/>
      <c r="BO635" s="22"/>
    </row>
    <row r="636" spans="4:67" x14ac:dyDescent="0.25">
      <c r="D636" s="153"/>
      <c r="F636" s="3"/>
      <c r="G636" s="152"/>
      <c r="H636" t="s">
        <v>17</v>
      </c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  <c r="BJ636" s="22"/>
      <c r="BK636" s="22"/>
      <c r="BL636" s="22"/>
      <c r="BM636" s="22"/>
      <c r="BN636" s="22"/>
      <c r="BO636" s="22"/>
    </row>
    <row r="637" spans="4:67" x14ac:dyDescent="0.25">
      <c r="D637" s="153"/>
      <c r="F637" s="3"/>
      <c r="G637" s="152"/>
      <c r="H637" t="s">
        <v>17</v>
      </c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  <c r="AQ637" s="22"/>
      <c r="AR637" s="22"/>
      <c r="AS637" s="22"/>
      <c r="AT637" s="22"/>
      <c r="AU637" s="22"/>
      <c r="AV637" s="22"/>
      <c r="AW637" s="22"/>
      <c r="AX637" s="22"/>
      <c r="AY637" s="22"/>
      <c r="AZ637" s="22"/>
      <c r="BA637" s="22"/>
      <c r="BB637" s="22"/>
      <c r="BC637" s="22"/>
      <c r="BD637" s="22"/>
      <c r="BE637" s="22"/>
      <c r="BF637" s="22"/>
      <c r="BG637" s="22"/>
      <c r="BH637" s="22"/>
      <c r="BI637" s="22"/>
      <c r="BJ637" s="22"/>
      <c r="BK637" s="22"/>
      <c r="BL637" s="22"/>
      <c r="BM637" s="22"/>
      <c r="BN637" s="22"/>
      <c r="BO637" s="22"/>
    </row>
    <row r="638" spans="4:67" x14ac:dyDescent="0.25">
      <c r="D638" s="153"/>
      <c r="F638" s="3"/>
      <c r="G638" s="152"/>
      <c r="H638" t="s">
        <v>17</v>
      </c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22"/>
      <c r="AW638" s="22"/>
      <c r="AX638" s="22"/>
      <c r="AY638" s="22"/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  <c r="BJ638" s="22"/>
      <c r="BK638" s="22"/>
      <c r="BL638" s="22"/>
      <c r="BM638" s="22"/>
      <c r="BN638" s="22"/>
      <c r="BO638" s="22"/>
    </row>
    <row r="639" spans="4:67" x14ac:dyDescent="0.25">
      <c r="D639" s="153"/>
      <c r="F639" s="3"/>
      <c r="G639" s="152"/>
      <c r="H639" t="s">
        <v>17</v>
      </c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22"/>
      <c r="AW639" s="22"/>
      <c r="AX639" s="22"/>
      <c r="AY639" s="22"/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2"/>
      <c r="BM639" s="22"/>
      <c r="BN639" s="22"/>
      <c r="BO639" s="22"/>
    </row>
    <row r="640" spans="4:67" x14ac:dyDescent="0.25">
      <c r="D640" s="153"/>
      <c r="F640" s="3"/>
      <c r="G640" s="152"/>
      <c r="H640" t="s">
        <v>17</v>
      </c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22"/>
      <c r="AW640" s="22"/>
      <c r="AX640" s="22"/>
      <c r="AY640" s="22"/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  <c r="BJ640" s="22"/>
      <c r="BK640" s="22"/>
      <c r="BL640" s="22"/>
      <c r="BM640" s="22"/>
      <c r="BN640" s="22"/>
      <c r="BO640" s="22"/>
    </row>
    <row r="641" spans="4:67" x14ac:dyDescent="0.25">
      <c r="D641" s="153"/>
      <c r="F641" s="3"/>
      <c r="G641" s="152"/>
      <c r="H641" t="s">
        <v>17</v>
      </c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  <c r="AQ641" s="22"/>
      <c r="AR641" s="22"/>
      <c r="AS641" s="22"/>
      <c r="AT641" s="22"/>
      <c r="AU641" s="22"/>
      <c r="AV641" s="22"/>
      <c r="AW641" s="22"/>
      <c r="AX641" s="22"/>
      <c r="AY641" s="22"/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2"/>
      <c r="BM641" s="22"/>
      <c r="BN641" s="22"/>
      <c r="BO641" s="22"/>
    </row>
    <row r="642" spans="4:67" x14ac:dyDescent="0.25">
      <c r="D642" s="153"/>
      <c r="F642" s="3"/>
      <c r="G642" s="152"/>
      <c r="H642" t="s">
        <v>17</v>
      </c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22"/>
      <c r="AW642" s="22"/>
      <c r="AX642" s="22"/>
      <c r="AY642" s="22"/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2"/>
      <c r="BM642" s="22"/>
      <c r="BN642" s="22"/>
      <c r="BO642" s="22"/>
    </row>
    <row r="643" spans="4:67" x14ac:dyDescent="0.25">
      <c r="D643" s="153"/>
      <c r="F643" s="3"/>
      <c r="G643" s="152"/>
      <c r="H643" t="s">
        <v>17</v>
      </c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22"/>
      <c r="AW643" s="22"/>
      <c r="AX643" s="22"/>
      <c r="AY643" s="22"/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  <c r="BJ643" s="22"/>
      <c r="BK643" s="22"/>
      <c r="BL643" s="22"/>
      <c r="BM643" s="22"/>
      <c r="BN643" s="22"/>
      <c r="BO643" s="22"/>
    </row>
    <row r="644" spans="4:67" x14ac:dyDescent="0.25">
      <c r="D644" s="153"/>
      <c r="F644" s="3"/>
      <c r="G644" s="152"/>
      <c r="H644" t="s">
        <v>17</v>
      </c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22"/>
      <c r="AW644" s="22"/>
      <c r="AX644" s="22"/>
      <c r="AY644" s="22"/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  <c r="BJ644" s="22"/>
      <c r="BK644" s="22"/>
      <c r="BL644" s="22"/>
      <c r="BM644" s="22"/>
      <c r="BN644" s="22"/>
      <c r="BO644" s="22"/>
    </row>
    <row r="645" spans="4:67" x14ac:dyDescent="0.25">
      <c r="D645" s="153"/>
      <c r="F645" s="3"/>
      <c r="G645" s="152"/>
      <c r="H645" t="s">
        <v>17</v>
      </c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  <c r="BJ645" s="22"/>
      <c r="BK645" s="22"/>
      <c r="BL645" s="22"/>
      <c r="BM645" s="22"/>
      <c r="BN645" s="22"/>
      <c r="BO645" s="22"/>
    </row>
    <row r="646" spans="4:67" x14ac:dyDescent="0.25">
      <c r="D646" s="153"/>
      <c r="F646" s="3"/>
      <c r="G646" s="152"/>
      <c r="H646" t="s">
        <v>17</v>
      </c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22"/>
      <c r="AW646" s="22"/>
      <c r="AX646" s="22"/>
      <c r="AY646" s="22"/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  <c r="BJ646" s="22"/>
      <c r="BK646" s="22"/>
      <c r="BL646" s="22"/>
      <c r="BM646" s="22"/>
      <c r="BN646" s="22"/>
      <c r="BO646" s="22"/>
    </row>
    <row r="647" spans="4:67" x14ac:dyDescent="0.25">
      <c r="D647" s="153"/>
      <c r="F647" s="3"/>
      <c r="G647" s="152"/>
      <c r="H647" t="s">
        <v>17</v>
      </c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22"/>
      <c r="AW647" s="22"/>
      <c r="AX647" s="22"/>
      <c r="AY647" s="22"/>
      <c r="AZ647" s="22"/>
      <c r="BA647" s="22"/>
      <c r="BB647" s="22"/>
      <c r="BC647" s="22"/>
      <c r="BD647" s="22"/>
      <c r="BE647" s="22"/>
      <c r="BF647" s="22"/>
      <c r="BG647" s="22"/>
      <c r="BH647" s="22"/>
      <c r="BI647" s="22"/>
      <c r="BJ647" s="22"/>
      <c r="BK647" s="22"/>
      <c r="BL647" s="22"/>
      <c r="BM647" s="22"/>
      <c r="BN647" s="22"/>
      <c r="BO647" s="22"/>
    </row>
    <row r="648" spans="4:67" x14ac:dyDescent="0.25">
      <c r="D648" s="153"/>
      <c r="F648" s="3"/>
      <c r="G648" s="152"/>
      <c r="H648" t="s">
        <v>17</v>
      </c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  <c r="BL648" s="22"/>
      <c r="BM648" s="22"/>
      <c r="BN648" s="22"/>
      <c r="BO648" s="22"/>
    </row>
    <row r="649" spans="4:67" x14ac:dyDescent="0.25"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22"/>
      <c r="AW649" s="22"/>
      <c r="AX649" s="22"/>
      <c r="AY649" s="22"/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  <c r="BJ649" s="22"/>
      <c r="BK649" s="22"/>
      <c r="BL649" s="22"/>
      <c r="BM649" s="22"/>
      <c r="BN649" s="22"/>
      <c r="BO649" s="22"/>
    </row>
    <row r="650" spans="4:67" x14ac:dyDescent="0.25"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22"/>
      <c r="AW650" s="22"/>
      <c r="AX650" s="22"/>
      <c r="AY650" s="22"/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  <c r="BJ650" s="22"/>
      <c r="BK650" s="22"/>
      <c r="BL650" s="22"/>
      <c r="BM650" s="22"/>
      <c r="BN650" s="22"/>
      <c r="BO650" s="22"/>
    </row>
    <row r="651" spans="4:67" x14ac:dyDescent="0.25"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  <c r="BJ651" s="22"/>
      <c r="BK651" s="22"/>
      <c r="BL651" s="22"/>
      <c r="BM651" s="22"/>
      <c r="BN651" s="22"/>
      <c r="BO651" s="22"/>
    </row>
    <row r="652" spans="4:67" x14ac:dyDescent="0.25"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22"/>
      <c r="AW652" s="22"/>
      <c r="AX652" s="22"/>
      <c r="AY652" s="22"/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  <c r="BJ652" s="22"/>
      <c r="BK652" s="22"/>
      <c r="BL652" s="22"/>
      <c r="BM652" s="22"/>
      <c r="BN652" s="22"/>
      <c r="BO652" s="22"/>
    </row>
    <row r="653" spans="4:67" x14ac:dyDescent="0.25"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  <c r="AY653" s="22"/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  <c r="BJ653" s="22"/>
      <c r="BK653" s="22"/>
      <c r="BL653" s="22"/>
      <c r="BM653" s="22"/>
      <c r="BN653" s="22"/>
      <c r="BO653" s="22"/>
    </row>
    <row r="654" spans="4:67" x14ac:dyDescent="0.25"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2"/>
      <c r="BK654" s="22"/>
      <c r="BL654" s="22"/>
      <c r="BM654" s="22"/>
      <c r="BN654" s="22"/>
      <c r="BO654" s="22"/>
    </row>
    <row r="655" spans="4:67" x14ac:dyDescent="0.25">
      <c r="AB655" s="22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  <c r="AQ655" s="22"/>
      <c r="AR655" s="22"/>
      <c r="AS655" s="22"/>
      <c r="AT655" s="22"/>
      <c r="AU655" s="22"/>
      <c r="AV655" s="22"/>
      <c r="AW655" s="22"/>
      <c r="AX655" s="22"/>
      <c r="AY655" s="22"/>
      <c r="AZ655" s="22"/>
      <c r="BA655" s="22"/>
      <c r="BB655" s="22"/>
      <c r="BC655" s="22"/>
      <c r="BD655" s="22"/>
      <c r="BE655" s="22"/>
      <c r="BF655" s="22"/>
      <c r="BG655" s="22"/>
      <c r="BH655" s="22"/>
      <c r="BI655" s="22"/>
      <c r="BJ655" s="22"/>
      <c r="BK655" s="22"/>
      <c r="BL655" s="22"/>
      <c r="BM655" s="22"/>
      <c r="BN655" s="22"/>
      <c r="BO655" s="22"/>
    </row>
    <row r="656" spans="4:67" x14ac:dyDescent="0.25"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  <c r="AQ656" s="22"/>
      <c r="AR656" s="22"/>
      <c r="AS656" s="22"/>
      <c r="AT656" s="22"/>
      <c r="AU656" s="22"/>
      <c r="AV656" s="22"/>
      <c r="AW656" s="22"/>
      <c r="AX656" s="22"/>
      <c r="AY656" s="22"/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  <c r="BJ656" s="22"/>
      <c r="BK656" s="22"/>
      <c r="BL656" s="22"/>
      <c r="BM656" s="22"/>
      <c r="BN656" s="22"/>
      <c r="BO656" s="22"/>
    </row>
    <row r="657" spans="28:67" x14ac:dyDescent="0.25"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22"/>
      <c r="AW657" s="22"/>
      <c r="AX657" s="22"/>
      <c r="AY657" s="22"/>
      <c r="AZ657" s="22"/>
      <c r="BA657" s="22"/>
      <c r="BB657" s="22"/>
      <c r="BC657" s="22"/>
      <c r="BD657" s="22"/>
      <c r="BE657" s="22"/>
      <c r="BF657" s="22"/>
      <c r="BG657" s="22"/>
      <c r="BH657" s="22"/>
      <c r="BI657" s="22"/>
      <c r="BJ657" s="22"/>
      <c r="BK657" s="22"/>
      <c r="BL657" s="22"/>
      <c r="BM657" s="22"/>
      <c r="BN657" s="22"/>
      <c r="BO657" s="22"/>
    </row>
    <row r="658" spans="28:67" x14ac:dyDescent="0.25"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  <c r="AQ658" s="22"/>
      <c r="AR658" s="22"/>
      <c r="AS658" s="22"/>
      <c r="AT658" s="22"/>
      <c r="AU658" s="22"/>
      <c r="AV658" s="22"/>
      <c r="AW658" s="22"/>
      <c r="AX658" s="22"/>
      <c r="AY658" s="22"/>
      <c r="AZ658" s="22"/>
      <c r="BA658" s="22"/>
      <c r="BB658" s="22"/>
      <c r="BC658" s="22"/>
      <c r="BD658" s="22"/>
      <c r="BE658" s="22"/>
      <c r="BF658" s="22"/>
      <c r="BG658" s="22"/>
      <c r="BH658" s="22"/>
      <c r="BI658" s="22"/>
      <c r="BJ658" s="22"/>
      <c r="BK658" s="22"/>
      <c r="BL658" s="22"/>
      <c r="BM658" s="22"/>
      <c r="BN658" s="22"/>
      <c r="BO658" s="22"/>
    </row>
    <row r="659" spans="28:67" x14ac:dyDescent="0.25"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  <c r="AQ659" s="22"/>
      <c r="AR659" s="22"/>
      <c r="AS659" s="22"/>
      <c r="AT659" s="22"/>
      <c r="AU659" s="22"/>
      <c r="AV659" s="22"/>
      <c r="AW659" s="22"/>
      <c r="AX659" s="22"/>
      <c r="AY659" s="22"/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  <c r="BJ659" s="22"/>
      <c r="BK659" s="22"/>
      <c r="BL659" s="22"/>
      <c r="BM659" s="22"/>
      <c r="BN659" s="22"/>
      <c r="BO659" s="22"/>
    </row>
    <row r="660" spans="28:67" x14ac:dyDescent="0.25"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22"/>
      <c r="AW660" s="22"/>
      <c r="AX660" s="22"/>
      <c r="AY660" s="22"/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  <c r="BJ660" s="22"/>
      <c r="BK660" s="22"/>
      <c r="BL660" s="22"/>
      <c r="BM660" s="22"/>
      <c r="BN660" s="22"/>
      <c r="BO660" s="22"/>
    </row>
    <row r="661" spans="28:67" x14ac:dyDescent="0.25"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  <c r="AQ661" s="22"/>
      <c r="AR661" s="22"/>
      <c r="AS661" s="22"/>
      <c r="AT661" s="22"/>
      <c r="AU661" s="22"/>
      <c r="AV661" s="22"/>
      <c r="AW661" s="22"/>
      <c r="AX661" s="22"/>
      <c r="AY661" s="22"/>
      <c r="AZ661" s="22"/>
      <c r="BA661" s="22"/>
      <c r="BB661" s="22"/>
      <c r="BC661" s="22"/>
      <c r="BD661" s="22"/>
      <c r="BE661" s="22"/>
      <c r="BF661" s="22"/>
      <c r="BG661" s="22"/>
      <c r="BH661" s="22"/>
      <c r="BI661" s="22"/>
      <c r="BJ661" s="22"/>
      <c r="BK661" s="22"/>
      <c r="BL661" s="22"/>
      <c r="BM661" s="22"/>
      <c r="BN661" s="22"/>
      <c r="BO661" s="22"/>
    </row>
    <row r="662" spans="28:67" x14ac:dyDescent="0.25">
      <c r="AB662" s="22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  <c r="AQ662" s="22"/>
      <c r="AR662" s="22"/>
      <c r="AS662" s="22"/>
      <c r="AT662" s="22"/>
      <c r="AU662" s="22"/>
      <c r="AV662" s="22"/>
      <c r="AW662" s="22"/>
      <c r="AX662" s="22"/>
      <c r="AY662" s="22"/>
      <c r="AZ662" s="22"/>
      <c r="BA662" s="22"/>
      <c r="BB662" s="22"/>
      <c r="BC662" s="22"/>
      <c r="BD662" s="22"/>
      <c r="BE662" s="22"/>
      <c r="BF662" s="22"/>
      <c r="BG662" s="22"/>
      <c r="BH662" s="22"/>
      <c r="BI662" s="22"/>
      <c r="BJ662" s="22"/>
      <c r="BK662" s="22"/>
      <c r="BL662" s="22"/>
      <c r="BM662" s="22"/>
      <c r="BN662" s="22"/>
      <c r="BO662" s="22"/>
    </row>
    <row r="663" spans="28:67" x14ac:dyDescent="0.25"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22"/>
      <c r="AW663" s="22"/>
      <c r="AX663" s="22"/>
      <c r="AY663" s="22"/>
      <c r="AZ663" s="22"/>
      <c r="BA663" s="22"/>
      <c r="BB663" s="22"/>
      <c r="BC663" s="22"/>
      <c r="BD663" s="22"/>
      <c r="BE663" s="22"/>
      <c r="BF663" s="22"/>
      <c r="BG663" s="22"/>
      <c r="BH663" s="22"/>
      <c r="BI663" s="22"/>
      <c r="BJ663" s="22"/>
      <c r="BK663" s="22"/>
      <c r="BL663" s="22"/>
      <c r="BM663" s="22"/>
      <c r="BN663" s="22"/>
      <c r="BO663" s="22"/>
    </row>
    <row r="664" spans="28:67" x14ac:dyDescent="0.25">
      <c r="AB664" s="22"/>
      <c r="AC664" s="22"/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  <c r="AQ664" s="22"/>
      <c r="AR664" s="22"/>
      <c r="AS664" s="22"/>
      <c r="AT664" s="22"/>
      <c r="AU664" s="22"/>
      <c r="AV664" s="22"/>
      <c r="AW664" s="22"/>
      <c r="AX664" s="22"/>
      <c r="AY664" s="22"/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  <c r="BJ664" s="22"/>
      <c r="BK664" s="22"/>
      <c r="BL664" s="22"/>
      <c r="BM664" s="22"/>
      <c r="BN664" s="22"/>
      <c r="BO664" s="22"/>
    </row>
    <row r="665" spans="28:67" x14ac:dyDescent="0.25">
      <c r="AB665" s="22"/>
      <c r="AC665" s="22"/>
      <c r="AD665" s="22"/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  <c r="AQ665" s="22"/>
      <c r="AR665" s="22"/>
      <c r="AS665" s="22"/>
      <c r="AT665" s="22"/>
      <c r="AU665" s="22"/>
      <c r="AV665" s="22"/>
      <c r="AW665" s="22"/>
      <c r="AX665" s="22"/>
      <c r="AY665" s="22"/>
      <c r="AZ665" s="22"/>
      <c r="BA665" s="22"/>
      <c r="BB665" s="22"/>
      <c r="BC665" s="22"/>
      <c r="BD665" s="22"/>
      <c r="BE665" s="22"/>
      <c r="BF665" s="22"/>
      <c r="BG665" s="22"/>
      <c r="BH665" s="22"/>
      <c r="BI665" s="22"/>
      <c r="BJ665" s="22"/>
      <c r="BK665" s="22"/>
      <c r="BL665" s="22"/>
      <c r="BM665" s="22"/>
      <c r="BN665" s="22"/>
      <c r="BO665" s="22"/>
    </row>
    <row r="666" spans="28:67" x14ac:dyDescent="0.25"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22"/>
      <c r="AW666" s="22"/>
      <c r="AX666" s="22"/>
      <c r="AY666" s="22"/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  <c r="BJ666" s="22"/>
      <c r="BK666" s="22"/>
      <c r="BL666" s="22"/>
      <c r="BM666" s="22"/>
      <c r="BN666" s="22"/>
      <c r="BO666" s="22"/>
    </row>
    <row r="667" spans="28:67" x14ac:dyDescent="0.25">
      <c r="AB667" s="22"/>
      <c r="AC667" s="22"/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  <c r="AQ667" s="22"/>
      <c r="AR667" s="22"/>
      <c r="AS667" s="22"/>
      <c r="AT667" s="22"/>
      <c r="AU667" s="22"/>
      <c r="AV667" s="22"/>
      <c r="AW667" s="22"/>
      <c r="AX667" s="22"/>
      <c r="AY667" s="22"/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  <c r="BJ667" s="22"/>
      <c r="BK667" s="22"/>
      <c r="BL667" s="22"/>
      <c r="BM667" s="22"/>
      <c r="BN667" s="22"/>
      <c r="BO667" s="22"/>
    </row>
    <row r="668" spans="28:67" x14ac:dyDescent="0.25">
      <c r="AB668" s="22"/>
      <c r="AC668" s="22"/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  <c r="AQ668" s="22"/>
      <c r="AR668" s="22"/>
      <c r="AS668" s="22"/>
      <c r="AT668" s="22"/>
      <c r="AU668" s="22"/>
      <c r="AV668" s="22"/>
      <c r="AW668" s="22"/>
      <c r="AX668" s="22"/>
      <c r="AY668" s="22"/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  <c r="BJ668" s="22"/>
      <c r="BK668" s="22"/>
      <c r="BL668" s="22"/>
      <c r="BM668" s="22"/>
      <c r="BN668" s="22"/>
      <c r="BO668" s="22"/>
    </row>
    <row r="669" spans="28:67" x14ac:dyDescent="0.25"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  <c r="AQ669" s="22"/>
      <c r="AR669" s="22"/>
      <c r="AS669" s="22"/>
      <c r="AT669" s="22"/>
      <c r="AU669" s="22"/>
      <c r="AV669" s="22"/>
      <c r="AW669" s="22"/>
      <c r="AX669" s="22"/>
      <c r="AY669" s="22"/>
      <c r="AZ669" s="22"/>
      <c r="BA669" s="22"/>
      <c r="BB669" s="22"/>
      <c r="BC669" s="22"/>
      <c r="BD669" s="22"/>
      <c r="BE669" s="22"/>
      <c r="BF669" s="22"/>
      <c r="BG669" s="22"/>
      <c r="BH669" s="22"/>
      <c r="BI669" s="22"/>
      <c r="BJ669" s="22"/>
      <c r="BK669" s="22"/>
      <c r="BL669" s="22"/>
      <c r="BM669" s="22"/>
      <c r="BN669" s="22"/>
      <c r="BO669" s="22"/>
    </row>
    <row r="670" spans="28:67" x14ac:dyDescent="0.25">
      <c r="AB670" s="22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  <c r="AQ670" s="22"/>
      <c r="AR670" s="22"/>
      <c r="AS670" s="22"/>
      <c r="AT670" s="22"/>
      <c r="AU670" s="22"/>
      <c r="AV670" s="22"/>
      <c r="AW670" s="22"/>
      <c r="AX670" s="22"/>
      <c r="AY670" s="22"/>
      <c r="AZ670" s="22"/>
      <c r="BA670" s="22"/>
      <c r="BB670" s="22"/>
      <c r="BC670" s="22"/>
      <c r="BD670" s="22"/>
      <c r="BE670" s="22"/>
      <c r="BF670" s="22"/>
      <c r="BG670" s="22"/>
      <c r="BH670" s="22"/>
      <c r="BI670" s="22"/>
      <c r="BJ670" s="22"/>
      <c r="BK670" s="22"/>
      <c r="BL670" s="22"/>
      <c r="BM670" s="22"/>
      <c r="BN670" s="22"/>
      <c r="BO670" s="22"/>
    </row>
    <row r="671" spans="28:67" x14ac:dyDescent="0.25"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22"/>
      <c r="AW671" s="22"/>
      <c r="AX671" s="22"/>
      <c r="AY671" s="22"/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  <c r="BL671" s="22"/>
      <c r="BM671" s="22"/>
      <c r="BN671" s="22"/>
      <c r="BO671" s="22"/>
    </row>
    <row r="672" spans="28:67" x14ac:dyDescent="0.25"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  <c r="AQ672" s="22"/>
      <c r="AR672" s="22"/>
      <c r="AS672" s="22"/>
      <c r="AT672" s="22"/>
      <c r="AU672" s="22"/>
      <c r="AV672" s="22"/>
      <c r="AW672" s="22"/>
      <c r="AX672" s="22"/>
      <c r="AY672" s="22"/>
      <c r="AZ672" s="22"/>
      <c r="BA672" s="22"/>
      <c r="BB672" s="22"/>
      <c r="BC672" s="22"/>
      <c r="BD672" s="22"/>
      <c r="BE672" s="22"/>
      <c r="BF672" s="22"/>
      <c r="BG672" s="22"/>
      <c r="BH672" s="22"/>
      <c r="BI672" s="22"/>
      <c r="BJ672" s="22"/>
      <c r="BK672" s="22"/>
      <c r="BL672" s="22"/>
      <c r="BM672" s="22"/>
      <c r="BN672" s="22"/>
      <c r="BO672" s="22"/>
    </row>
    <row r="673" spans="28:67" x14ac:dyDescent="0.25">
      <c r="AB673" s="22"/>
      <c r="AC673" s="22"/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  <c r="AQ673" s="22"/>
      <c r="AR673" s="22"/>
      <c r="AS673" s="22"/>
      <c r="AT673" s="22"/>
      <c r="AU673" s="22"/>
      <c r="AV673" s="22"/>
      <c r="AW673" s="22"/>
      <c r="AX673" s="22"/>
      <c r="AY673" s="22"/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  <c r="BJ673" s="22"/>
      <c r="BK673" s="22"/>
      <c r="BL673" s="22"/>
      <c r="BM673" s="22"/>
      <c r="BN673" s="22"/>
      <c r="BO673" s="22"/>
    </row>
    <row r="674" spans="28:67" x14ac:dyDescent="0.25">
      <c r="AB674" s="22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  <c r="AQ674" s="22"/>
      <c r="AR674" s="22"/>
      <c r="AS674" s="22"/>
      <c r="AT674" s="22"/>
      <c r="AU674" s="22"/>
      <c r="AV674" s="22"/>
      <c r="AW674" s="22"/>
      <c r="AX674" s="22"/>
      <c r="AY674" s="22"/>
      <c r="AZ674" s="22"/>
      <c r="BA674" s="22"/>
      <c r="BB674" s="22"/>
      <c r="BC674" s="22"/>
      <c r="BD674" s="22"/>
      <c r="BE674" s="22"/>
      <c r="BF674" s="22"/>
      <c r="BG674" s="22"/>
      <c r="BH674" s="22"/>
      <c r="BI674" s="22"/>
      <c r="BJ674" s="22"/>
      <c r="BK674" s="22"/>
      <c r="BL674" s="22"/>
      <c r="BM674" s="22"/>
      <c r="BN674" s="22"/>
      <c r="BO674" s="22"/>
    </row>
    <row r="675" spans="28:67" x14ac:dyDescent="0.25"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  <c r="AQ675" s="22"/>
      <c r="AR675" s="22"/>
      <c r="AS675" s="22"/>
      <c r="AT675" s="22"/>
      <c r="AU675" s="22"/>
      <c r="AV675" s="22"/>
      <c r="AW675" s="22"/>
      <c r="AX675" s="22"/>
      <c r="AY675" s="22"/>
      <c r="AZ675" s="22"/>
      <c r="BA675" s="22"/>
      <c r="BB675" s="22"/>
      <c r="BC675" s="22"/>
      <c r="BD675" s="22"/>
      <c r="BE675" s="22"/>
      <c r="BF675" s="22"/>
      <c r="BG675" s="22"/>
      <c r="BH675" s="22"/>
      <c r="BI675" s="22"/>
      <c r="BJ675" s="22"/>
      <c r="BK675" s="22"/>
      <c r="BL675" s="22"/>
      <c r="BM675" s="22"/>
      <c r="BN675" s="22"/>
      <c r="BO675" s="22"/>
    </row>
    <row r="676" spans="28:67" x14ac:dyDescent="0.25">
      <c r="AB676" s="22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  <c r="AQ676" s="22"/>
      <c r="AR676" s="22"/>
      <c r="AS676" s="22"/>
      <c r="AT676" s="22"/>
      <c r="AU676" s="22"/>
      <c r="AV676" s="22"/>
      <c r="AW676" s="22"/>
      <c r="AX676" s="22"/>
      <c r="AY676" s="22"/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  <c r="BJ676" s="22"/>
      <c r="BK676" s="22"/>
      <c r="BL676" s="22"/>
      <c r="BM676" s="22"/>
      <c r="BN676" s="22"/>
      <c r="BO676" s="22"/>
    </row>
    <row r="677" spans="28:67" x14ac:dyDescent="0.25">
      <c r="AB677" s="22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  <c r="AQ677" s="22"/>
      <c r="AR677" s="22"/>
      <c r="AS677" s="22"/>
      <c r="AT677" s="22"/>
      <c r="AU677" s="22"/>
      <c r="AV677" s="22"/>
      <c r="AW677" s="22"/>
      <c r="AX677" s="22"/>
      <c r="AY677" s="22"/>
      <c r="AZ677" s="22"/>
      <c r="BA677" s="22"/>
      <c r="BB677" s="22"/>
      <c r="BC677" s="22"/>
      <c r="BD677" s="22"/>
      <c r="BE677" s="22"/>
      <c r="BF677" s="22"/>
      <c r="BG677" s="22"/>
      <c r="BH677" s="22"/>
      <c r="BI677" s="22"/>
      <c r="BJ677" s="22"/>
      <c r="BK677" s="22"/>
      <c r="BL677" s="22"/>
      <c r="BM677" s="22"/>
      <c r="BN677" s="22"/>
      <c r="BO677" s="22"/>
    </row>
    <row r="678" spans="28:67" x14ac:dyDescent="0.25"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22"/>
      <c r="AW678" s="22"/>
      <c r="AX678" s="22"/>
      <c r="AY678" s="22"/>
      <c r="AZ678" s="22"/>
      <c r="BA678" s="22"/>
      <c r="BB678" s="22"/>
      <c r="BC678" s="22"/>
      <c r="BD678" s="22"/>
      <c r="BE678" s="22"/>
      <c r="BF678" s="22"/>
      <c r="BG678" s="22"/>
      <c r="BH678" s="22"/>
      <c r="BI678" s="22"/>
      <c r="BJ678" s="22"/>
      <c r="BK678" s="22"/>
      <c r="BL678" s="22"/>
      <c r="BM678" s="22"/>
      <c r="BN678" s="22"/>
      <c r="BO678" s="22"/>
    </row>
    <row r="679" spans="28:67" x14ac:dyDescent="0.25">
      <c r="AB679" s="22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  <c r="AQ679" s="22"/>
      <c r="AR679" s="22"/>
      <c r="AS679" s="22"/>
      <c r="AT679" s="22"/>
      <c r="AU679" s="22"/>
      <c r="AV679" s="22"/>
      <c r="AW679" s="22"/>
      <c r="AX679" s="22"/>
      <c r="AY679" s="22"/>
      <c r="AZ679" s="22"/>
      <c r="BA679" s="22"/>
      <c r="BB679" s="22"/>
      <c r="BC679" s="22"/>
      <c r="BD679" s="22"/>
      <c r="BE679" s="22"/>
      <c r="BF679" s="22"/>
      <c r="BG679" s="22"/>
      <c r="BH679" s="22"/>
      <c r="BI679" s="22"/>
      <c r="BJ679" s="22"/>
      <c r="BK679" s="22"/>
      <c r="BL679" s="22"/>
      <c r="BM679" s="22"/>
      <c r="BN679" s="22"/>
      <c r="BO679" s="22"/>
    </row>
    <row r="680" spans="28:67" x14ac:dyDescent="0.25">
      <c r="AB680" s="22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  <c r="AQ680" s="22"/>
      <c r="AR680" s="22"/>
      <c r="AS680" s="22"/>
      <c r="AT680" s="22"/>
      <c r="AU680" s="22"/>
      <c r="AV680" s="22"/>
      <c r="AW680" s="22"/>
      <c r="AX680" s="22"/>
      <c r="AY680" s="22"/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  <c r="BJ680" s="22"/>
      <c r="BK680" s="22"/>
      <c r="BL680" s="22"/>
      <c r="BM680" s="22"/>
      <c r="BN680" s="22"/>
      <c r="BO680" s="22"/>
    </row>
    <row r="681" spans="28:67" x14ac:dyDescent="0.25"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22"/>
      <c r="AW681" s="22"/>
      <c r="AX681" s="22"/>
      <c r="AY681" s="22"/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  <c r="BJ681" s="22"/>
      <c r="BK681" s="22"/>
      <c r="BL681" s="22"/>
      <c r="BM681" s="22"/>
      <c r="BN681" s="22"/>
      <c r="BO681" s="22"/>
    </row>
    <row r="682" spans="28:67" x14ac:dyDescent="0.25">
      <c r="AB682" s="22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  <c r="AQ682" s="22"/>
      <c r="AR682" s="22"/>
      <c r="AS682" s="22"/>
      <c r="AT682" s="22"/>
      <c r="AU682" s="22"/>
      <c r="AV682" s="22"/>
      <c r="AW682" s="22"/>
      <c r="AX682" s="22"/>
      <c r="AY682" s="22"/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  <c r="BJ682" s="22"/>
      <c r="BK682" s="22"/>
      <c r="BL682" s="22"/>
      <c r="BM682" s="22"/>
      <c r="BN682" s="22"/>
      <c r="BO682" s="22"/>
    </row>
    <row r="683" spans="28:67" x14ac:dyDescent="0.25">
      <c r="AB683" s="22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  <c r="AQ683" s="22"/>
      <c r="AR683" s="22"/>
      <c r="AS683" s="22"/>
      <c r="AT683" s="22"/>
      <c r="AU683" s="22"/>
      <c r="AV683" s="22"/>
      <c r="AW683" s="22"/>
      <c r="AX683" s="22"/>
      <c r="AY683" s="22"/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  <c r="BJ683" s="22"/>
      <c r="BK683" s="22"/>
      <c r="BL683" s="22"/>
      <c r="BM683" s="22"/>
      <c r="BN683" s="22"/>
      <c r="BO683" s="22"/>
    </row>
    <row r="684" spans="28:67" x14ac:dyDescent="0.25"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  <c r="AQ684" s="22"/>
      <c r="AR684" s="22"/>
      <c r="AS684" s="22"/>
      <c r="AT684" s="22"/>
      <c r="AU684" s="22"/>
      <c r="AV684" s="22"/>
      <c r="AW684" s="22"/>
      <c r="AX684" s="22"/>
      <c r="AY684" s="22"/>
      <c r="AZ684" s="22"/>
      <c r="BA684" s="22"/>
      <c r="BB684" s="22"/>
      <c r="BC684" s="22"/>
      <c r="BD684" s="22"/>
      <c r="BE684" s="22"/>
      <c r="BF684" s="22"/>
      <c r="BG684" s="22"/>
      <c r="BH684" s="22"/>
      <c r="BI684" s="22"/>
      <c r="BJ684" s="22"/>
      <c r="BK684" s="22"/>
      <c r="BL684" s="22"/>
      <c r="BM684" s="22"/>
      <c r="BN684" s="22"/>
      <c r="BO684" s="22"/>
    </row>
    <row r="685" spans="28:67" x14ac:dyDescent="0.25"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22"/>
      <c r="AW685" s="22"/>
      <c r="AX685" s="22"/>
      <c r="AY685" s="22"/>
      <c r="AZ685" s="22"/>
      <c r="BA685" s="22"/>
      <c r="BB685" s="22"/>
      <c r="BC685" s="22"/>
      <c r="BD685" s="22"/>
      <c r="BE685" s="22"/>
      <c r="BF685" s="22"/>
      <c r="BG685" s="22"/>
      <c r="BH685" s="22"/>
      <c r="BI685" s="22"/>
      <c r="BJ685" s="22"/>
      <c r="BK685" s="22"/>
      <c r="BL685" s="22"/>
      <c r="BM685" s="22"/>
      <c r="BN685" s="22"/>
      <c r="BO685" s="22"/>
    </row>
    <row r="686" spans="28:67" x14ac:dyDescent="0.25"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  <c r="AQ686" s="22"/>
      <c r="AR686" s="22"/>
      <c r="AS686" s="22"/>
      <c r="AT686" s="22"/>
      <c r="AU686" s="22"/>
      <c r="AV686" s="22"/>
      <c r="AW686" s="22"/>
      <c r="AX686" s="22"/>
      <c r="AY686" s="22"/>
      <c r="AZ686" s="22"/>
      <c r="BA686" s="22"/>
      <c r="BB686" s="22"/>
      <c r="BC686" s="22"/>
      <c r="BD686" s="22"/>
      <c r="BE686" s="22"/>
      <c r="BF686" s="22"/>
      <c r="BG686" s="22"/>
      <c r="BH686" s="22"/>
      <c r="BI686" s="22"/>
      <c r="BJ686" s="22"/>
      <c r="BK686" s="22"/>
      <c r="BL686" s="22"/>
      <c r="BM686" s="22"/>
      <c r="BN686" s="22"/>
      <c r="BO686" s="22"/>
    </row>
    <row r="687" spans="28:67" x14ac:dyDescent="0.25"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22"/>
      <c r="AW687" s="22"/>
      <c r="AX687" s="22"/>
      <c r="AY687" s="22"/>
      <c r="AZ687" s="22"/>
      <c r="BA687" s="22"/>
      <c r="BB687" s="22"/>
      <c r="BC687" s="22"/>
      <c r="BD687" s="22"/>
      <c r="BE687" s="22"/>
      <c r="BF687" s="22"/>
      <c r="BG687" s="22"/>
      <c r="BH687" s="22"/>
      <c r="BI687" s="22"/>
      <c r="BJ687" s="22"/>
      <c r="BK687" s="22"/>
      <c r="BL687" s="22"/>
      <c r="BM687" s="22"/>
      <c r="BN687" s="22"/>
      <c r="BO687" s="22"/>
    </row>
    <row r="688" spans="28:67" x14ac:dyDescent="0.25"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  <c r="AQ688" s="22"/>
      <c r="AR688" s="22"/>
      <c r="AS688" s="22"/>
      <c r="AT688" s="22"/>
      <c r="AU688" s="22"/>
      <c r="AV688" s="22"/>
      <c r="AW688" s="22"/>
      <c r="AX688" s="22"/>
      <c r="AY688" s="22"/>
      <c r="AZ688" s="22"/>
      <c r="BA688" s="22"/>
      <c r="BB688" s="22"/>
      <c r="BC688" s="22"/>
      <c r="BD688" s="22"/>
      <c r="BE688" s="22"/>
      <c r="BF688" s="22"/>
      <c r="BG688" s="22"/>
      <c r="BH688" s="22"/>
      <c r="BI688" s="22"/>
      <c r="BJ688" s="22"/>
      <c r="BK688" s="22"/>
      <c r="BL688" s="22"/>
      <c r="BM688" s="22"/>
      <c r="BN688" s="22"/>
      <c r="BO688" s="22"/>
    </row>
    <row r="689" spans="28:67" x14ac:dyDescent="0.25"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  <c r="AQ689" s="22"/>
      <c r="AR689" s="22"/>
      <c r="AS689" s="22"/>
      <c r="AT689" s="22"/>
      <c r="AU689" s="22"/>
      <c r="AV689" s="22"/>
      <c r="AW689" s="22"/>
      <c r="AX689" s="22"/>
      <c r="AY689" s="22"/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  <c r="BJ689" s="22"/>
      <c r="BK689" s="22"/>
      <c r="BL689" s="22"/>
      <c r="BM689" s="22"/>
      <c r="BN689" s="22"/>
      <c r="BO689" s="22"/>
    </row>
    <row r="690" spans="28:67" x14ac:dyDescent="0.25"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22"/>
      <c r="AW690" s="22"/>
      <c r="AX690" s="22"/>
      <c r="AY690" s="22"/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  <c r="BJ690" s="22"/>
      <c r="BK690" s="22"/>
      <c r="BL690" s="22"/>
      <c r="BM690" s="22"/>
      <c r="BN690" s="22"/>
      <c r="BO690" s="22"/>
    </row>
    <row r="691" spans="28:67" x14ac:dyDescent="0.25"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  <c r="AQ691" s="22"/>
      <c r="AR691" s="22"/>
      <c r="AS691" s="22"/>
      <c r="AT691" s="22"/>
      <c r="AU691" s="22"/>
      <c r="AV691" s="22"/>
      <c r="AW691" s="22"/>
      <c r="AX691" s="22"/>
      <c r="AY691" s="22"/>
      <c r="AZ691" s="22"/>
      <c r="BA691" s="22"/>
      <c r="BB691" s="22"/>
      <c r="BC691" s="22"/>
      <c r="BD691" s="22"/>
      <c r="BE691" s="22"/>
      <c r="BF691" s="22"/>
      <c r="BG691" s="22"/>
      <c r="BH691" s="22"/>
      <c r="BI691" s="22"/>
      <c r="BJ691" s="22"/>
      <c r="BK691" s="22"/>
      <c r="BL691" s="22"/>
      <c r="BM691" s="22"/>
      <c r="BN691" s="22"/>
      <c r="BO691" s="22"/>
    </row>
    <row r="692" spans="28:67" x14ac:dyDescent="0.25"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22"/>
      <c r="AR692" s="22"/>
      <c r="AS692" s="22"/>
      <c r="AT692" s="22"/>
      <c r="AU692" s="22"/>
      <c r="AV692" s="22"/>
      <c r="AW692" s="22"/>
      <c r="AX692" s="22"/>
      <c r="AY692" s="22"/>
      <c r="AZ692" s="22"/>
      <c r="BA692" s="22"/>
      <c r="BB692" s="22"/>
      <c r="BC692" s="22"/>
      <c r="BD692" s="22"/>
      <c r="BE692" s="22"/>
      <c r="BF692" s="22"/>
      <c r="BG692" s="22"/>
      <c r="BH692" s="22"/>
      <c r="BI692" s="22"/>
      <c r="BJ692" s="22"/>
      <c r="BK692" s="22"/>
      <c r="BL692" s="22"/>
      <c r="BM692" s="22"/>
      <c r="BN692" s="22"/>
      <c r="BO692" s="22"/>
    </row>
    <row r="693" spans="28:67" x14ac:dyDescent="0.25"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22"/>
      <c r="AW693" s="22"/>
      <c r="AX693" s="22"/>
      <c r="AY693" s="22"/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  <c r="BJ693" s="22"/>
      <c r="BK693" s="22"/>
      <c r="BL693" s="22"/>
      <c r="BM693" s="22"/>
      <c r="BN693" s="22"/>
      <c r="BO693" s="22"/>
    </row>
    <row r="694" spans="28:67" x14ac:dyDescent="0.25">
      <c r="AB694" s="22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22"/>
      <c r="AR694" s="22"/>
      <c r="AS694" s="22"/>
      <c r="AT694" s="22"/>
      <c r="AU694" s="22"/>
      <c r="AV694" s="22"/>
      <c r="AW694" s="22"/>
      <c r="AX694" s="22"/>
      <c r="AY694" s="22"/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  <c r="BJ694" s="22"/>
      <c r="BK694" s="22"/>
      <c r="BL694" s="22"/>
      <c r="BM694" s="22"/>
      <c r="BN694" s="22"/>
      <c r="BO694" s="22"/>
    </row>
    <row r="695" spans="28:67" x14ac:dyDescent="0.25">
      <c r="AB695" s="22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22"/>
      <c r="AR695" s="22"/>
      <c r="AS695" s="22"/>
      <c r="AT695" s="22"/>
      <c r="AU695" s="22"/>
      <c r="AV695" s="22"/>
      <c r="AW695" s="22"/>
      <c r="AX695" s="22"/>
      <c r="AY695" s="22"/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  <c r="BJ695" s="22"/>
      <c r="BK695" s="22"/>
      <c r="BL695" s="22"/>
      <c r="BM695" s="22"/>
      <c r="BN695" s="22"/>
      <c r="BO695" s="22"/>
    </row>
    <row r="696" spans="28:67" x14ac:dyDescent="0.25"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22"/>
      <c r="AW696" s="22"/>
      <c r="AX696" s="22"/>
      <c r="AY696" s="22"/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  <c r="BJ696" s="22"/>
      <c r="BK696" s="22"/>
      <c r="BL696" s="22"/>
      <c r="BM696" s="22"/>
      <c r="BN696" s="22"/>
      <c r="BO696" s="22"/>
    </row>
    <row r="697" spans="28:67" x14ac:dyDescent="0.25">
      <c r="AB697" s="22"/>
      <c r="AC697" s="22"/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  <c r="AQ697" s="22"/>
      <c r="AR697" s="22"/>
      <c r="AS697" s="22"/>
      <c r="AT697" s="22"/>
      <c r="AU697" s="22"/>
      <c r="AV697" s="22"/>
      <c r="AW697" s="22"/>
      <c r="AX697" s="22"/>
      <c r="AY697" s="22"/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  <c r="BJ697" s="22"/>
      <c r="BK697" s="22"/>
      <c r="BL697" s="22"/>
      <c r="BM697" s="22"/>
      <c r="BN697" s="22"/>
      <c r="BO697" s="22"/>
    </row>
    <row r="698" spans="28:67" x14ac:dyDescent="0.25">
      <c r="AB698" s="22"/>
      <c r="AC698" s="22"/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  <c r="AQ698" s="22"/>
      <c r="AR698" s="22"/>
      <c r="AS698" s="22"/>
      <c r="AT698" s="22"/>
      <c r="AU698" s="22"/>
      <c r="AV698" s="22"/>
      <c r="AW698" s="22"/>
      <c r="AX698" s="22"/>
      <c r="AY698" s="22"/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  <c r="BJ698" s="22"/>
      <c r="BK698" s="22"/>
      <c r="BL698" s="22"/>
      <c r="BM698" s="22"/>
      <c r="BN698" s="22"/>
      <c r="BO698" s="22"/>
    </row>
    <row r="699" spans="28:67" x14ac:dyDescent="0.25"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22"/>
      <c r="AW699" s="22"/>
      <c r="AX699" s="22"/>
      <c r="AY699" s="22"/>
      <c r="AZ699" s="22"/>
      <c r="BA699" s="22"/>
      <c r="BB699" s="22"/>
      <c r="BC699" s="22"/>
      <c r="BD699" s="22"/>
      <c r="BE699" s="22"/>
      <c r="BF699" s="22"/>
      <c r="BG699" s="22"/>
      <c r="BH699" s="22"/>
      <c r="BI699" s="22"/>
      <c r="BJ699" s="22"/>
      <c r="BK699" s="22"/>
      <c r="BL699" s="22"/>
      <c r="BM699" s="22"/>
      <c r="BN699" s="22"/>
      <c r="BO699" s="22"/>
    </row>
    <row r="700" spans="28:67" x14ac:dyDescent="0.25"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  <c r="AQ700" s="22"/>
      <c r="AR700" s="22"/>
      <c r="AS700" s="22"/>
      <c r="AT700" s="22"/>
      <c r="AU700" s="22"/>
      <c r="AV700" s="22"/>
      <c r="AW700" s="22"/>
      <c r="AX700" s="22"/>
      <c r="AY700" s="22"/>
      <c r="AZ700" s="22"/>
      <c r="BA700" s="22"/>
      <c r="BB700" s="22"/>
      <c r="BC700" s="22"/>
      <c r="BD700" s="22"/>
      <c r="BE700" s="22"/>
      <c r="BF700" s="22"/>
      <c r="BG700" s="22"/>
      <c r="BH700" s="22"/>
      <c r="BI700" s="22"/>
      <c r="BJ700" s="22"/>
      <c r="BK700" s="22"/>
      <c r="BL700" s="22"/>
      <c r="BM700" s="22"/>
      <c r="BN700" s="22"/>
      <c r="BO700" s="22"/>
    </row>
    <row r="701" spans="28:67" x14ac:dyDescent="0.25">
      <c r="AB701" s="22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  <c r="AQ701" s="22"/>
      <c r="AR701" s="22"/>
      <c r="AS701" s="22"/>
      <c r="AT701" s="22"/>
      <c r="AU701" s="22"/>
      <c r="AV701" s="22"/>
      <c r="AW701" s="22"/>
      <c r="AX701" s="22"/>
      <c r="AY701" s="22"/>
      <c r="AZ701" s="22"/>
      <c r="BA701" s="22"/>
      <c r="BB701" s="22"/>
      <c r="BC701" s="22"/>
      <c r="BD701" s="22"/>
      <c r="BE701" s="22"/>
      <c r="BF701" s="22"/>
      <c r="BG701" s="22"/>
      <c r="BH701" s="22"/>
      <c r="BI701" s="22"/>
      <c r="BJ701" s="22"/>
      <c r="BK701" s="22"/>
      <c r="BL701" s="22"/>
      <c r="BM701" s="22"/>
      <c r="BN701" s="22"/>
      <c r="BO701" s="22"/>
    </row>
    <row r="702" spans="28:67" x14ac:dyDescent="0.25"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22"/>
      <c r="AW702" s="22"/>
      <c r="AX702" s="22"/>
      <c r="AY702" s="22"/>
      <c r="AZ702" s="22"/>
      <c r="BA702" s="22"/>
      <c r="BB702" s="22"/>
      <c r="BC702" s="22"/>
      <c r="BD702" s="22"/>
      <c r="BE702" s="22"/>
      <c r="BF702" s="22"/>
      <c r="BG702" s="22"/>
      <c r="BH702" s="22"/>
      <c r="BI702" s="22"/>
      <c r="BJ702" s="22"/>
      <c r="BK702" s="22"/>
      <c r="BL702" s="22"/>
      <c r="BM702" s="22"/>
      <c r="BN702" s="22"/>
      <c r="BO702" s="22"/>
    </row>
    <row r="703" spans="28:67" x14ac:dyDescent="0.25">
      <c r="AB703" s="22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  <c r="AQ703" s="22"/>
      <c r="AR703" s="22"/>
      <c r="AS703" s="22"/>
      <c r="AT703" s="22"/>
      <c r="AU703" s="22"/>
      <c r="AV703" s="22"/>
      <c r="AW703" s="22"/>
      <c r="AX703" s="22"/>
      <c r="AY703" s="22"/>
      <c r="AZ703" s="22"/>
      <c r="BA703" s="22"/>
      <c r="BB703" s="22"/>
      <c r="BC703" s="22"/>
      <c r="BD703" s="22"/>
      <c r="BE703" s="22"/>
      <c r="BF703" s="22"/>
      <c r="BG703" s="22"/>
      <c r="BH703" s="22"/>
      <c r="BI703" s="22"/>
      <c r="BJ703" s="22"/>
      <c r="BK703" s="22"/>
      <c r="BL703" s="22"/>
      <c r="BM703" s="22"/>
      <c r="BN703" s="22"/>
      <c r="BO703" s="22"/>
    </row>
    <row r="704" spans="28:67" x14ac:dyDescent="0.25">
      <c r="AB704" s="22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  <c r="AQ704" s="22"/>
      <c r="AR704" s="22"/>
      <c r="AS704" s="22"/>
      <c r="AT704" s="22"/>
      <c r="AU704" s="22"/>
      <c r="AV704" s="22"/>
      <c r="AW704" s="22"/>
      <c r="AX704" s="22"/>
      <c r="AY704" s="22"/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  <c r="BJ704" s="22"/>
      <c r="BK704" s="22"/>
      <c r="BL704" s="22"/>
      <c r="BM704" s="22"/>
      <c r="BN704" s="22"/>
      <c r="BO704" s="22"/>
    </row>
    <row r="705" spans="28:67" x14ac:dyDescent="0.25"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22"/>
      <c r="AW705" s="22"/>
      <c r="AX705" s="22"/>
      <c r="AY705" s="22"/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  <c r="BJ705" s="22"/>
      <c r="BK705" s="22"/>
      <c r="BL705" s="22"/>
      <c r="BM705" s="22"/>
      <c r="BN705" s="22"/>
      <c r="BO705" s="22"/>
    </row>
    <row r="706" spans="28:67" x14ac:dyDescent="0.25">
      <c r="AB706" s="22"/>
      <c r="AC706" s="22"/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22"/>
      <c r="AW706" s="22"/>
      <c r="AX706" s="22"/>
      <c r="AY706" s="22"/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</row>
    <row r="707" spans="28:67" x14ac:dyDescent="0.25">
      <c r="AB707" s="22"/>
      <c r="AC707" s="22"/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22"/>
      <c r="AW707" s="22"/>
      <c r="AX707" s="22"/>
      <c r="AY707" s="22"/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</row>
    <row r="708" spans="28:67" x14ac:dyDescent="0.25"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</row>
    <row r="709" spans="28:67" x14ac:dyDescent="0.25">
      <c r="AB709" s="22"/>
      <c r="AC709" s="22"/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22"/>
      <c r="AW709" s="22"/>
      <c r="AX709" s="22"/>
      <c r="AY709" s="22"/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</row>
    <row r="710" spans="28:67" x14ac:dyDescent="0.25">
      <c r="AB710" s="22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22"/>
      <c r="AW710" s="22"/>
      <c r="AX710" s="22"/>
      <c r="AY710" s="22"/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</row>
    <row r="711" spans="28:67" x14ac:dyDescent="0.25"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  <c r="BJ711" s="22"/>
      <c r="BK711" s="22"/>
      <c r="BL711" s="22"/>
      <c r="BM711" s="22"/>
      <c r="BN711" s="22"/>
      <c r="BO711" s="22"/>
    </row>
    <row r="712" spans="28:67" x14ac:dyDescent="0.25">
      <c r="AB712" s="22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22"/>
      <c r="AW712" s="22"/>
      <c r="AX712" s="22"/>
      <c r="AY712" s="22"/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</row>
    <row r="713" spans="28:67" x14ac:dyDescent="0.25">
      <c r="AB713" s="22"/>
      <c r="AC713" s="22"/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22"/>
      <c r="AW713" s="22"/>
      <c r="AX713" s="22"/>
      <c r="AY713" s="22"/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</row>
    <row r="714" spans="28:67" x14ac:dyDescent="0.25"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/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</row>
    <row r="715" spans="28:67" x14ac:dyDescent="0.25">
      <c r="AB715" s="22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22"/>
      <c r="AW715" s="22"/>
      <c r="AX715" s="22"/>
      <c r="AY715" s="22"/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  <c r="BJ715" s="22"/>
      <c r="BK715" s="22"/>
      <c r="BL715" s="22"/>
      <c r="BM715" s="22"/>
      <c r="BN715" s="22"/>
      <c r="BO715" s="22"/>
    </row>
    <row r="716" spans="28:67" x14ac:dyDescent="0.25">
      <c r="AB716" s="22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22"/>
      <c r="AW716" s="22"/>
      <c r="AX716" s="22"/>
      <c r="AY716" s="22"/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</row>
    <row r="717" spans="28:67" x14ac:dyDescent="0.25"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</row>
    <row r="718" spans="28:67" x14ac:dyDescent="0.25">
      <c r="AB718" s="22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22"/>
      <c r="AW718" s="22"/>
      <c r="AX718" s="22"/>
      <c r="AY718" s="22"/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</row>
    <row r="719" spans="28:67" x14ac:dyDescent="0.25"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22"/>
      <c r="AW719" s="22"/>
      <c r="AX719" s="22"/>
      <c r="AY719" s="22"/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</row>
    <row r="720" spans="28:67" x14ac:dyDescent="0.25"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</row>
    <row r="721" spans="28:67" x14ac:dyDescent="0.25"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22"/>
      <c r="AW721" s="22"/>
      <c r="AX721" s="22"/>
      <c r="AY721" s="22"/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</row>
    <row r="722" spans="28:67" x14ac:dyDescent="0.25"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22"/>
      <c r="AW722" s="22"/>
      <c r="AX722" s="22"/>
      <c r="AY722" s="22"/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</row>
    <row r="723" spans="28:67" x14ac:dyDescent="0.25"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</row>
    <row r="724" spans="28:67" x14ac:dyDescent="0.25">
      <c r="AB724" s="22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22"/>
      <c r="AW724" s="22"/>
      <c r="AX724" s="22"/>
      <c r="AY724" s="22"/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</row>
    <row r="725" spans="28:67" x14ac:dyDescent="0.25">
      <c r="AB725" s="22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22"/>
      <c r="AW725" s="22"/>
      <c r="AX725" s="22"/>
      <c r="AY725" s="22"/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</row>
    <row r="726" spans="28:67" x14ac:dyDescent="0.25"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22"/>
      <c r="AW726" s="22"/>
      <c r="AX726" s="22"/>
      <c r="AY726" s="22"/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</row>
    <row r="727" spans="28:67" x14ac:dyDescent="0.25">
      <c r="AB727" s="22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22"/>
      <c r="AW727" s="22"/>
      <c r="AX727" s="22"/>
      <c r="AY727" s="22"/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</row>
    <row r="728" spans="28:67" x14ac:dyDescent="0.25">
      <c r="AB728" s="22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  <c r="AQ728" s="22"/>
      <c r="AR728" s="22"/>
      <c r="AS728" s="22"/>
      <c r="AT728" s="22"/>
      <c r="AU728" s="22"/>
      <c r="AV728" s="22"/>
      <c r="AW728" s="22"/>
      <c r="AX728" s="22"/>
      <c r="AY728" s="22"/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</row>
    <row r="729" spans="28:67" x14ac:dyDescent="0.25"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</row>
    <row r="730" spans="28:67" x14ac:dyDescent="0.25">
      <c r="AB730" s="22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22"/>
      <c r="AW730" s="22"/>
      <c r="AX730" s="22"/>
      <c r="AY730" s="22"/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</row>
    <row r="731" spans="28:67" x14ac:dyDescent="0.25">
      <c r="AB731" s="22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22"/>
      <c r="AW731" s="22"/>
      <c r="AX731" s="22"/>
      <c r="AY731" s="22"/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</row>
    <row r="732" spans="28:67" x14ac:dyDescent="0.25"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</row>
    <row r="733" spans="28:67" x14ac:dyDescent="0.25">
      <c r="AB733" s="22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22"/>
      <c r="AW733" s="22"/>
      <c r="AX733" s="22"/>
      <c r="AY733" s="22"/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</row>
    <row r="734" spans="28:67" x14ac:dyDescent="0.25">
      <c r="AB734" s="22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22"/>
      <c r="AW734" s="22"/>
      <c r="AX734" s="22"/>
      <c r="AY734" s="22"/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</row>
    <row r="735" spans="28:67" x14ac:dyDescent="0.25"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</row>
    <row r="736" spans="28:67" x14ac:dyDescent="0.25">
      <c r="AB736" s="22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22"/>
      <c r="AW736" s="22"/>
      <c r="AX736" s="22"/>
      <c r="AY736" s="22"/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</row>
    <row r="737" spans="28:67" x14ac:dyDescent="0.25">
      <c r="AB737" s="22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22"/>
      <c r="AW737" s="22"/>
      <c r="AX737" s="22"/>
      <c r="AY737" s="22"/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</row>
    <row r="738" spans="28:67" x14ac:dyDescent="0.25"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</row>
    <row r="739" spans="28:67" x14ac:dyDescent="0.25"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  <c r="AY739" s="22"/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</row>
    <row r="740" spans="28:67" x14ac:dyDescent="0.25">
      <c r="AB740" s="22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22"/>
      <c r="AW740" s="22"/>
      <c r="AX740" s="22"/>
      <c r="AY740" s="22"/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</row>
    <row r="741" spans="28:67" x14ac:dyDescent="0.25"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</row>
    <row r="742" spans="28:67" x14ac:dyDescent="0.25">
      <c r="AB742" s="22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22"/>
      <c r="AW742" s="22"/>
      <c r="AX742" s="22"/>
      <c r="AY742" s="22"/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</row>
    <row r="743" spans="28:67" x14ac:dyDescent="0.25">
      <c r="AB743" s="22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22"/>
      <c r="AW743" s="22"/>
      <c r="AX743" s="22"/>
      <c r="AY743" s="22"/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</row>
    <row r="744" spans="28:67" x14ac:dyDescent="0.25"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</row>
    <row r="745" spans="28:67" x14ac:dyDescent="0.25"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  <c r="AQ745" s="22"/>
      <c r="AR745" s="22"/>
      <c r="AS745" s="22"/>
      <c r="AT745" s="22"/>
      <c r="AU745" s="22"/>
      <c r="AV745" s="22"/>
      <c r="AW745" s="22"/>
      <c r="AX745" s="22"/>
      <c r="AY745" s="22"/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</row>
    <row r="746" spans="28:67" x14ac:dyDescent="0.25">
      <c r="AB746" s="22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  <c r="AQ746" s="22"/>
      <c r="AR746" s="22"/>
      <c r="AS746" s="22"/>
      <c r="AT746" s="22"/>
      <c r="AU746" s="22"/>
      <c r="AV746" s="22"/>
      <c r="AW746" s="22"/>
      <c r="AX746" s="22"/>
      <c r="AY746" s="22"/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</row>
    <row r="747" spans="28:67" x14ac:dyDescent="0.25"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</row>
    <row r="748" spans="28:67" x14ac:dyDescent="0.25">
      <c r="AB748" s="22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22"/>
      <c r="AW748" s="22"/>
      <c r="AX748" s="22"/>
      <c r="AY748" s="22"/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</row>
    <row r="749" spans="28:67" x14ac:dyDescent="0.25">
      <c r="AB749" s="22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22"/>
      <c r="AW749" s="22"/>
      <c r="AX749" s="22"/>
      <c r="AY749" s="22"/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</row>
    <row r="750" spans="28:67" x14ac:dyDescent="0.25"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</row>
    <row r="751" spans="28:67" x14ac:dyDescent="0.25"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22"/>
      <c r="AW751" s="22"/>
      <c r="AX751" s="22"/>
      <c r="AY751" s="22"/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</row>
    <row r="752" spans="28:67" x14ac:dyDescent="0.25"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22"/>
      <c r="AW752" s="22"/>
      <c r="AX752" s="22"/>
      <c r="AY752" s="22"/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</row>
    <row r="753" spans="28:67" x14ac:dyDescent="0.25"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</row>
    <row r="754" spans="28:67" x14ac:dyDescent="0.25"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22"/>
      <c r="AW754" s="22"/>
      <c r="AX754" s="22"/>
      <c r="AY754" s="22"/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</row>
    <row r="755" spans="28:67" x14ac:dyDescent="0.25">
      <c r="AB755" s="22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22"/>
      <c r="AW755" s="22"/>
      <c r="AX755" s="22"/>
      <c r="AY755" s="22"/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</row>
    <row r="756" spans="28:67" x14ac:dyDescent="0.25"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</row>
    <row r="757" spans="28:67" x14ac:dyDescent="0.25">
      <c r="AB757" s="22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22"/>
      <c r="AW757" s="22"/>
      <c r="AX757" s="22"/>
      <c r="AY757" s="22"/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</row>
    <row r="758" spans="28:67" x14ac:dyDescent="0.25">
      <c r="AB758" s="22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22"/>
      <c r="AW758" s="22"/>
      <c r="AX758" s="22"/>
      <c r="AY758" s="22"/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</row>
    <row r="759" spans="28:67" x14ac:dyDescent="0.25"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</row>
    <row r="760" spans="28:67" x14ac:dyDescent="0.25">
      <c r="AB760" s="22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22"/>
      <c r="AW760" s="22"/>
      <c r="AX760" s="22"/>
      <c r="AY760" s="22"/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</row>
    <row r="761" spans="28:67" x14ac:dyDescent="0.25"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22"/>
      <c r="AW761" s="22"/>
      <c r="AX761" s="22"/>
      <c r="AY761" s="22"/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</row>
    <row r="762" spans="28:67" x14ac:dyDescent="0.25"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</row>
    <row r="763" spans="28:67" x14ac:dyDescent="0.25">
      <c r="AB763" s="22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22"/>
      <c r="AW763" s="22"/>
      <c r="AX763" s="22"/>
      <c r="AY763" s="22"/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</row>
    <row r="764" spans="28:67" x14ac:dyDescent="0.25">
      <c r="AB764" s="22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22"/>
      <c r="AW764" s="22"/>
      <c r="AX764" s="22"/>
      <c r="AY764" s="22"/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</row>
    <row r="765" spans="28:67" x14ac:dyDescent="0.25"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22"/>
      <c r="AW765" s="22"/>
      <c r="AX765" s="22"/>
      <c r="AY765" s="22"/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</row>
    <row r="766" spans="28:67" x14ac:dyDescent="0.25">
      <c r="AB766" s="22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  <c r="AQ766" s="22"/>
      <c r="AR766" s="22"/>
      <c r="AS766" s="22"/>
      <c r="AT766" s="22"/>
      <c r="AU766" s="22"/>
      <c r="AV766" s="22"/>
      <c r="AW766" s="22"/>
      <c r="AX766" s="22"/>
      <c r="AY766" s="22"/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</row>
    <row r="767" spans="28:67" x14ac:dyDescent="0.25">
      <c r="AB767" s="22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22"/>
      <c r="AW767" s="22"/>
      <c r="AX767" s="22"/>
      <c r="AY767" s="22"/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</row>
    <row r="768" spans="28:67" x14ac:dyDescent="0.25"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</row>
    <row r="769" spans="28:67" x14ac:dyDescent="0.25">
      <c r="AB769" s="22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22"/>
      <c r="AW769" s="22"/>
      <c r="AX769" s="22"/>
      <c r="AY769" s="22"/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</row>
    <row r="770" spans="28:67" x14ac:dyDescent="0.25">
      <c r="AB770" s="22"/>
      <c r="AC770" s="22"/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  <c r="AQ770" s="22"/>
      <c r="AR770" s="22"/>
      <c r="AS770" s="22"/>
      <c r="AT770" s="22"/>
      <c r="AU770" s="22"/>
      <c r="AV770" s="22"/>
      <c r="AW770" s="22"/>
      <c r="AX770" s="22"/>
      <c r="AY770" s="22"/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  <c r="BJ770" s="22"/>
      <c r="BK770" s="22"/>
      <c r="BL770" s="22"/>
      <c r="BM770" s="22"/>
      <c r="BN770" s="22"/>
      <c r="BO770" s="22"/>
    </row>
    <row r="771" spans="28:67" x14ac:dyDescent="0.25">
      <c r="AB771" s="22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22"/>
      <c r="AW771" s="22"/>
      <c r="AX771" s="22"/>
      <c r="AY771" s="22"/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  <c r="BJ771" s="22"/>
      <c r="BK771" s="22"/>
      <c r="BL771" s="22"/>
      <c r="BM771" s="22"/>
      <c r="BN771" s="22"/>
      <c r="BO771" s="22"/>
    </row>
    <row r="772" spans="28:67" x14ac:dyDescent="0.25">
      <c r="AB772" s="22"/>
      <c r="AC772" s="22"/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  <c r="AQ772" s="22"/>
      <c r="AR772" s="22"/>
      <c r="AS772" s="22"/>
      <c r="AT772" s="22"/>
      <c r="AU772" s="22"/>
      <c r="AV772" s="22"/>
      <c r="AW772" s="22"/>
      <c r="AX772" s="22"/>
      <c r="AY772" s="22"/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  <c r="BJ772" s="22"/>
      <c r="BK772" s="22"/>
      <c r="BL772" s="22"/>
      <c r="BM772" s="22"/>
      <c r="BN772" s="22"/>
      <c r="BO772" s="22"/>
    </row>
    <row r="773" spans="28:67" x14ac:dyDescent="0.25">
      <c r="AB773" s="22"/>
      <c r="AC773" s="22"/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  <c r="AQ773" s="22"/>
      <c r="AR773" s="22"/>
      <c r="AS773" s="22"/>
      <c r="AT773" s="22"/>
      <c r="AU773" s="22"/>
      <c r="AV773" s="22"/>
      <c r="AW773" s="22"/>
      <c r="AX773" s="22"/>
      <c r="AY773" s="22"/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  <c r="BJ773" s="22"/>
      <c r="BK773" s="22"/>
      <c r="BL773" s="22"/>
      <c r="BM773" s="22"/>
      <c r="BN773" s="22"/>
      <c r="BO773" s="22"/>
    </row>
    <row r="774" spans="28:67" x14ac:dyDescent="0.25">
      <c r="AB774" s="22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22"/>
      <c r="AW774" s="22"/>
      <c r="AX774" s="22"/>
      <c r="AY774" s="22"/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  <c r="BJ774" s="22"/>
      <c r="BK774" s="22"/>
      <c r="BL774" s="22"/>
      <c r="BM774" s="22"/>
      <c r="BN774" s="22"/>
      <c r="BO774" s="22"/>
    </row>
    <row r="775" spans="28:67" x14ac:dyDescent="0.25">
      <c r="AB775" s="22"/>
      <c r="AC775" s="22"/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  <c r="AQ775" s="22"/>
      <c r="AR775" s="22"/>
      <c r="AS775" s="22"/>
      <c r="AT775" s="22"/>
      <c r="AU775" s="22"/>
      <c r="AV775" s="22"/>
      <c r="AW775" s="22"/>
      <c r="AX775" s="22"/>
      <c r="AY775" s="22"/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  <c r="BJ775" s="22"/>
      <c r="BK775" s="22"/>
      <c r="BL775" s="22"/>
      <c r="BM775" s="22"/>
      <c r="BN775" s="22"/>
      <c r="BO775" s="22"/>
    </row>
    <row r="776" spans="28:67" x14ac:dyDescent="0.25">
      <c r="AB776" s="22"/>
      <c r="AC776" s="22"/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  <c r="AQ776" s="22"/>
      <c r="AR776" s="22"/>
      <c r="AS776" s="22"/>
      <c r="AT776" s="22"/>
      <c r="AU776" s="22"/>
      <c r="AV776" s="22"/>
      <c r="AW776" s="22"/>
      <c r="AX776" s="22"/>
      <c r="AY776" s="22"/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  <c r="BJ776" s="22"/>
      <c r="BK776" s="22"/>
      <c r="BL776" s="22"/>
      <c r="BM776" s="22"/>
      <c r="BN776" s="22"/>
      <c r="BO776" s="22"/>
    </row>
    <row r="777" spans="28:67" x14ac:dyDescent="0.25">
      <c r="AB777" s="22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22"/>
      <c r="AW777" s="22"/>
      <c r="AX777" s="22"/>
      <c r="AY777" s="22"/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  <c r="BJ777" s="22"/>
      <c r="BK777" s="22"/>
      <c r="BL777" s="22"/>
      <c r="BM777" s="22"/>
      <c r="BN777" s="22"/>
      <c r="BO777" s="22"/>
    </row>
    <row r="778" spans="28:67" x14ac:dyDescent="0.25">
      <c r="AB778" s="22"/>
      <c r="AC778" s="22"/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  <c r="AQ778" s="22"/>
      <c r="AR778" s="22"/>
      <c r="AS778" s="22"/>
      <c r="AT778" s="22"/>
      <c r="AU778" s="22"/>
      <c r="AV778" s="22"/>
      <c r="AW778" s="22"/>
      <c r="AX778" s="22"/>
      <c r="AY778" s="22"/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  <c r="BJ778" s="22"/>
      <c r="BK778" s="22"/>
      <c r="BL778" s="22"/>
      <c r="BM778" s="22"/>
      <c r="BN778" s="22"/>
      <c r="BO778" s="22"/>
    </row>
    <row r="779" spans="28:67" x14ac:dyDescent="0.25">
      <c r="AB779" s="22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  <c r="AQ779" s="22"/>
      <c r="AR779" s="22"/>
      <c r="AS779" s="22"/>
      <c r="AT779" s="22"/>
      <c r="AU779" s="22"/>
      <c r="AV779" s="22"/>
      <c r="AW779" s="22"/>
      <c r="AX779" s="22"/>
      <c r="AY779" s="22"/>
      <c r="AZ779" s="22"/>
      <c r="BA779" s="22"/>
      <c r="BB779" s="22"/>
      <c r="BC779" s="22"/>
      <c r="BD779" s="22"/>
      <c r="BE779" s="22"/>
      <c r="BF779" s="22"/>
      <c r="BG779" s="22"/>
      <c r="BH779" s="22"/>
      <c r="BI779" s="22"/>
      <c r="BJ779" s="22"/>
      <c r="BK779" s="22"/>
      <c r="BL779" s="22"/>
      <c r="BM779" s="22"/>
      <c r="BN779" s="22"/>
      <c r="BO779" s="22"/>
    </row>
    <row r="780" spans="28:67" x14ac:dyDescent="0.25"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  <c r="AY780" s="22"/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  <c r="BJ780" s="22"/>
      <c r="BK780" s="22"/>
      <c r="BL780" s="22"/>
      <c r="BM780" s="22"/>
      <c r="BN780" s="22"/>
      <c r="BO780" s="22"/>
    </row>
    <row r="781" spans="28:67" x14ac:dyDescent="0.25"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  <c r="AQ781" s="22"/>
      <c r="AR781" s="22"/>
      <c r="AS781" s="22"/>
      <c r="AT781" s="22"/>
      <c r="AU781" s="22"/>
      <c r="AV781" s="22"/>
      <c r="AW781" s="22"/>
      <c r="AX781" s="22"/>
      <c r="AY781" s="22"/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  <c r="BJ781" s="22"/>
      <c r="BK781" s="22"/>
      <c r="BL781" s="22"/>
      <c r="BM781" s="22"/>
      <c r="BN781" s="22"/>
      <c r="BO781" s="22"/>
    </row>
    <row r="782" spans="28:67" x14ac:dyDescent="0.25"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  <c r="AQ782" s="22"/>
      <c r="AR782" s="22"/>
      <c r="AS782" s="22"/>
      <c r="AT782" s="22"/>
      <c r="AU782" s="22"/>
      <c r="AV782" s="22"/>
      <c r="AW782" s="22"/>
      <c r="AX782" s="22"/>
      <c r="AY782" s="22"/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  <c r="BJ782" s="22"/>
      <c r="BK782" s="22"/>
      <c r="BL782" s="22"/>
      <c r="BM782" s="22"/>
      <c r="BN782" s="22"/>
      <c r="BO782" s="22"/>
    </row>
    <row r="783" spans="28:67" x14ac:dyDescent="0.25"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22"/>
      <c r="AW783" s="22"/>
      <c r="AX783" s="22"/>
      <c r="AY783" s="22"/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  <c r="BJ783" s="22"/>
      <c r="BK783" s="22"/>
      <c r="BL783" s="22"/>
      <c r="BM783" s="22"/>
      <c r="BN783" s="22"/>
      <c r="BO783" s="22"/>
    </row>
    <row r="784" spans="28:67" x14ac:dyDescent="0.25"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  <c r="AQ784" s="22"/>
      <c r="AR784" s="22"/>
      <c r="AS784" s="22"/>
      <c r="AT784" s="22"/>
      <c r="AU784" s="22"/>
      <c r="AV784" s="22"/>
      <c r="AW784" s="22"/>
      <c r="AX784" s="22"/>
      <c r="AY784" s="22"/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  <c r="BJ784" s="22"/>
      <c r="BK784" s="22"/>
      <c r="BL784" s="22"/>
      <c r="BM784" s="22"/>
      <c r="BN784" s="22"/>
      <c r="BO784" s="22"/>
    </row>
    <row r="785" spans="28:67" x14ac:dyDescent="0.25"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  <c r="AQ785" s="22"/>
      <c r="AR785" s="22"/>
      <c r="AS785" s="22"/>
      <c r="AT785" s="22"/>
      <c r="AU785" s="22"/>
      <c r="AV785" s="22"/>
      <c r="AW785" s="22"/>
      <c r="AX785" s="22"/>
      <c r="AY785" s="22"/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  <c r="BJ785" s="22"/>
      <c r="BK785" s="22"/>
      <c r="BL785" s="22"/>
      <c r="BM785" s="22"/>
      <c r="BN785" s="22"/>
      <c r="BO785" s="22"/>
    </row>
    <row r="786" spans="28:67" x14ac:dyDescent="0.25">
      <c r="AB786" s="22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22"/>
      <c r="AW786" s="22"/>
      <c r="AX786" s="22"/>
      <c r="AY786" s="22"/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  <c r="BJ786" s="22"/>
      <c r="BK786" s="22"/>
      <c r="BL786" s="22"/>
      <c r="BM786" s="22"/>
      <c r="BN786" s="22"/>
      <c r="BO786" s="22"/>
    </row>
    <row r="787" spans="28:67" x14ac:dyDescent="0.25">
      <c r="AB787" s="22"/>
      <c r="AC787" s="22"/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  <c r="AQ787" s="22"/>
      <c r="AR787" s="22"/>
      <c r="AS787" s="22"/>
      <c r="AT787" s="22"/>
      <c r="AU787" s="22"/>
      <c r="AV787" s="22"/>
      <c r="AW787" s="22"/>
      <c r="AX787" s="22"/>
      <c r="AY787" s="22"/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  <c r="BJ787" s="22"/>
      <c r="BK787" s="22"/>
      <c r="BL787" s="22"/>
      <c r="BM787" s="22"/>
      <c r="BN787" s="22"/>
      <c r="BO787" s="22"/>
    </row>
    <row r="788" spans="28:67" x14ac:dyDescent="0.25">
      <c r="AB788" s="22"/>
      <c r="AC788" s="22"/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  <c r="AQ788" s="22"/>
      <c r="AR788" s="22"/>
      <c r="AS788" s="22"/>
      <c r="AT788" s="22"/>
      <c r="AU788" s="22"/>
      <c r="AV788" s="22"/>
      <c r="AW788" s="22"/>
      <c r="AX788" s="22"/>
      <c r="AY788" s="22"/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  <c r="BJ788" s="22"/>
      <c r="BK788" s="22"/>
      <c r="BL788" s="22"/>
      <c r="BM788" s="22"/>
      <c r="BN788" s="22"/>
      <c r="BO788" s="22"/>
    </row>
    <row r="789" spans="28:67" x14ac:dyDescent="0.25"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22"/>
      <c r="AW789" s="22"/>
      <c r="AX789" s="22"/>
      <c r="AY789" s="22"/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  <c r="BJ789" s="22"/>
      <c r="BK789" s="22"/>
      <c r="BL789" s="22"/>
      <c r="BM789" s="22"/>
      <c r="BN789" s="22"/>
      <c r="BO789" s="22"/>
    </row>
    <row r="790" spans="28:67" x14ac:dyDescent="0.25">
      <c r="AB790" s="22"/>
      <c r="AC790" s="22"/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  <c r="AQ790" s="22"/>
      <c r="AR790" s="22"/>
      <c r="AS790" s="22"/>
      <c r="AT790" s="22"/>
      <c r="AU790" s="22"/>
      <c r="AV790" s="22"/>
      <c r="AW790" s="22"/>
      <c r="AX790" s="22"/>
      <c r="AY790" s="22"/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  <c r="BJ790" s="22"/>
      <c r="BK790" s="22"/>
      <c r="BL790" s="22"/>
      <c r="BM790" s="22"/>
      <c r="BN790" s="22"/>
      <c r="BO790" s="22"/>
    </row>
    <row r="791" spans="28:67" x14ac:dyDescent="0.25">
      <c r="AB791" s="22"/>
      <c r="AC791" s="22"/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  <c r="AQ791" s="22"/>
      <c r="AR791" s="22"/>
      <c r="AS791" s="22"/>
      <c r="AT791" s="22"/>
      <c r="AU791" s="22"/>
      <c r="AV791" s="22"/>
      <c r="AW791" s="22"/>
      <c r="AX791" s="22"/>
      <c r="AY791" s="22"/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  <c r="BJ791" s="22"/>
      <c r="BK791" s="22"/>
      <c r="BL791" s="22"/>
      <c r="BM791" s="22"/>
      <c r="BN791" s="22"/>
      <c r="BO791" s="22"/>
    </row>
    <row r="792" spans="28:67" x14ac:dyDescent="0.25">
      <c r="AB792" s="22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22"/>
      <c r="AW792" s="22"/>
      <c r="AX792" s="22"/>
      <c r="AY792" s="22"/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  <c r="BJ792" s="22"/>
      <c r="BK792" s="22"/>
      <c r="BL792" s="22"/>
      <c r="BM792" s="22"/>
      <c r="BN792" s="22"/>
      <c r="BO792" s="22"/>
    </row>
    <row r="793" spans="28:67" x14ac:dyDescent="0.25">
      <c r="AB793" s="22"/>
      <c r="AC793" s="22"/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  <c r="AQ793" s="22"/>
      <c r="AR793" s="22"/>
      <c r="AS793" s="22"/>
      <c r="AT793" s="22"/>
      <c r="AU793" s="22"/>
      <c r="AV793" s="22"/>
      <c r="AW793" s="22"/>
      <c r="AX793" s="22"/>
      <c r="AY793" s="22"/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  <c r="BJ793" s="22"/>
      <c r="BK793" s="22"/>
      <c r="BL793" s="22"/>
      <c r="BM793" s="22"/>
      <c r="BN793" s="22"/>
      <c r="BO793" s="22"/>
    </row>
    <row r="794" spans="28:67" x14ac:dyDescent="0.25">
      <c r="AB794" s="22"/>
      <c r="AC794" s="22"/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  <c r="AQ794" s="22"/>
      <c r="AR794" s="22"/>
      <c r="AS794" s="22"/>
      <c r="AT794" s="22"/>
      <c r="AU794" s="22"/>
      <c r="AV794" s="22"/>
      <c r="AW794" s="22"/>
      <c r="AX794" s="22"/>
      <c r="AY794" s="22"/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  <c r="BJ794" s="22"/>
      <c r="BK794" s="22"/>
      <c r="BL794" s="22"/>
      <c r="BM794" s="22"/>
      <c r="BN794" s="22"/>
      <c r="BO794" s="22"/>
    </row>
    <row r="795" spans="28:67" x14ac:dyDescent="0.25">
      <c r="AB795" s="22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22"/>
      <c r="AW795" s="22"/>
      <c r="AX795" s="22"/>
      <c r="AY795" s="22"/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  <c r="BJ795" s="22"/>
      <c r="BK795" s="22"/>
      <c r="BL795" s="22"/>
      <c r="BM795" s="22"/>
      <c r="BN795" s="22"/>
      <c r="BO795" s="22"/>
    </row>
    <row r="796" spans="28:67" x14ac:dyDescent="0.25">
      <c r="AB796" s="22"/>
      <c r="AC796" s="22"/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  <c r="AQ796" s="22"/>
      <c r="AR796" s="22"/>
      <c r="AS796" s="22"/>
      <c r="AT796" s="22"/>
      <c r="AU796" s="22"/>
      <c r="AV796" s="22"/>
      <c r="AW796" s="22"/>
      <c r="AX796" s="22"/>
      <c r="AY796" s="22"/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  <c r="BJ796" s="22"/>
      <c r="BK796" s="22"/>
      <c r="BL796" s="22"/>
      <c r="BM796" s="22"/>
      <c r="BN796" s="22"/>
      <c r="BO796" s="22"/>
    </row>
    <row r="797" spans="28:67" x14ac:dyDescent="0.25">
      <c r="AB797" s="22"/>
      <c r="AC797" s="22"/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  <c r="AQ797" s="22"/>
      <c r="AR797" s="22"/>
      <c r="AS797" s="22"/>
      <c r="AT797" s="22"/>
      <c r="AU797" s="22"/>
      <c r="AV797" s="22"/>
      <c r="AW797" s="22"/>
      <c r="AX797" s="22"/>
      <c r="AY797" s="22"/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  <c r="BJ797" s="22"/>
      <c r="BK797" s="22"/>
      <c r="BL797" s="22"/>
      <c r="BM797" s="22"/>
      <c r="BN797" s="22"/>
      <c r="BO797" s="22"/>
    </row>
    <row r="798" spans="28:67" x14ac:dyDescent="0.25">
      <c r="AB798" s="22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22"/>
      <c r="AW798" s="22"/>
      <c r="AX798" s="22"/>
      <c r="AY798" s="22"/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  <c r="BJ798" s="22"/>
      <c r="BK798" s="22"/>
      <c r="BL798" s="22"/>
      <c r="BM798" s="22"/>
      <c r="BN798" s="22"/>
      <c r="BO798" s="22"/>
    </row>
    <row r="799" spans="28:67" x14ac:dyDescent="0.25">
      <c r="AB799" s="22"/>
      <c r="AC799" s="22"/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  <c r="AQ799" s="22"/>
      <c r="AR799" s="22"/>
      <c r="AS799" s="22"/>
      <c r="AT799" s="22"/>
      <c r="AU799" s="22"/>
      <c r="AV799" s="22"/>
      <c r="AW799" s="22"/>
      <c r="AX799" s="22"/>
      <c r="AY799" s="22"/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  <c r="BJ799" s="22"/>
      <c r="BK799" s="22"/>
      <c r="BL799" s="22"/>
      <c r="BM799" s="22"/>
      <c r="BN799" s="22"/>
      <c r="BO799" s="22"/>
    </row>
    <row r="800" spans="28:67" x14ac:dyDescent="0.25">
      <c r="AB800" s="22"/>
      <c r="AC800" s="22"/>
      <c r="AD800" s="22"/>
      <c r="AE800" s="22"/>
      <c r="AF800" s="22"/>
      <c r="AG800" s="22"/>
      <c r="AH800" s="22"/>
      <c r="AI800" s="22"/>
      <c r="AJ800" s="22"/>
      <c r="AK800" s="22"/>
      <c r="AL800" s="22"/>
      <c r="AM800" s="22"/>
      <c r="AN800" s="22"/>
      <c r="AO800" s="22"/>
      <c r="AP800" s="22"/>
      <c r="AQ800" s="22"/>
      <c r="AR800" s="22"/>
      <c r="AS800" s="22"/>
      <c r="AT800" s="22"/>
      <c r="AU800" s="22"/>
      <c r="AV800" s="22"/>
      <c r="AW800" s="22"/>
      <c r="AX800" s="22"/>
      <c r="AY800" s="22"/>
      <c r="AZ800" s="22"/>
      <c r="BA800" s="22"/>
      <c r="BB800" s="22"/>
      <c r="BC800" s="22"/>
      <c r="BD800" s="22"/>
      <c r="BE800" s="22"/>
      <c r="BF800" s="22"/>
      <c r="BG800" s="22"/>
      <c r="BH800" s="22"/>
      <c r="BI800" s="22"/>
      <c r="BJ800" s="22"/>
      <c r="BK800" s="22"/>
      <c r="BL800" s="22"/>
      <c r="BM800" s="22"/>
      <c r="BN800" s="22"/>
      <c r="BO800" s="22"/>
    </row>
    <row r="801" spans="28:67" x14ac:dyDescent="0.25">
      <c r="AB801" s="22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22"/>
      <c r="AW801" s="22"/>
      <c r="AX801" s="22"/>
      <c r="AY801" s="22"/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  <c r="BJ801" s="22"/>
      <c r="BK801" s="22"/>
      <c r="BL801" s="22"/>
      <c r="BM801" s="22"/>
      <c r="BN801" s="22"/>
      <c r="BO801" s="22"/>
    </row>
    <row r="802" spans="28:67" x14ac:dyDescent="0.25">
      <c r="AB802" s="22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22"/>
      <c r="AW802" s="22"/>
      <c r="AX802" s="22"/>
      <c r="AY802" s="22"/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</row>
    <row r="803" spans="28:67" x14ac:dyDescent="0.25">
      <c r="AB803" s="22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22"/>
      <c r="AW803" s="22"/>
      <c r="AX803" s="22"/>
      <c r="AY803" s="22"/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</row>
    <row r="804" spans="28:67" x14ac:dyDescent="0.25"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</row>
    <row r="805" spans="28:67" x14ac:dyDescent="0.25">
      <c r="AB805" s="22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22"/>
      <c r="AW805" s="22"/>
      <c r="AX805" s="22"/>
      <c r="AY805" s="22"/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</row>
    <row r="806" spans="28:67" x14ac:dyDescent="0.25">
      <c r="AB806" s="22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22"/>
      <c r="AW806" s="22"/>
      <c r="AX806" s="22"/>
      <c r="AY806" s="22"/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</row>
    <row r="807" spans="28:67" x14ac:dyDescent="0.25"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22"/>
      <c r="AW807" s="22"/>
      <c r="AX807" s="22"/>
      <c r="AY807" s="22"/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</row>
    <row r="808" spans="28:67" x14ac:dyDescent="0.25">
      <c r="AB808" s="22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22"/>
      <c r="AW808" s="22"/>
      <c r="AX808" s="22"/>
      <c r="AY808" s="22"/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</row>
    <row r="809" spans="28:67" x14ac:dyDescent="0.25">
      <c r="AB809" s="22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  <c r="AQ809" s="22"/>
      <c r="AR809" s="22"/>
      <c r="AS809" s="22"/>
      <c r="AT809" s="22"/>
      <c r="AU809" s="22"/>
      <c r="AV809" s="22"/>
      <c r="AW809" s="22"/>
      <c r="AX809" s="22"/>
      <c r="AY809" s="22"/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</row>
    <row r="810" spans="28:67" x14ac:dyDescent="0.25"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</row>
    <row r="811" spans="28:67" x14ac:dyDescent="0.25">
      <c r="AB811" s="22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22"/>
      <c r="AW811" s="22"/>
      <c r="AX811" s="22"/>
      <c r="AY811" s="22"/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</row>
    <row r="812" spans="28:67" x14ac:dyDescent="0.25"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22"/>
      <c r="AW812" s="22"/>
      <c r="AX812" s="22"/>
      <c r="AY812" s="22"/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</row>
    <row r="813" spans="28:67" x14ac:dyDescent="0.25"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</row>
    <row r="814" spans="28:67" x14ac:dyDescent="0.25"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22"/>
      <c r="AW814" s="22"/>
      <c r="AX814" s="22"/>
      <c r="AY814" s="22"/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</row>
    <row r="815" spans="28:67" x14ac:dyDescent="0.25"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22"/>
      <c r="AW815" s="22"/>
      <c r="AX815" s="22"/>
      <c r="AY815" s="22"/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</row>
    <row r="816" spans="28:67" x14ac:dyDescent="0.25"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</row>
    <row r="817" spans="28:67" x14ac:dyDescent="0.25">
      <c r="AB817" s="22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  <c r="AQ817" s="22"/>
      <c r="AR817" s="22"/>
      <c r="AS817" s="22"/>
      <c r="AT817" s="22"/>
      <c r="AU817" s="22"/>
      <c r="AV817" s="22"/>
      <c r="AW817" s="22"/>
      <c r="AX817" s="22"/>
      <c r="AY817" s="22"/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</row>
    <row r="818" spans="28:67" x14ac:dyDescent="0.25">
      <c r="AB818" s="22"/>
      <c r="AC818" s="22"/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  <c r="AQ818" s="22"/>
      <c r="AR818" s="22"/>
      <c r="AS818" s="22"/>
      <c r="AT818" s="22"/>
      <c r="AU818" s="22"/>
      <c r="AV818" s="22"/>
      <c r="AW818" s="22"/>
      <c r="AX818" s="22"/>
      <c r="AY818" s="22"/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  <c r="BJ818" s="22"/>
      <c r="BK818" s="22"/>
      <c r="BL818" s="22"/>
      <c r="BM818" s="22"/>
      <c r="BN818" s="22"/>
      <c r="BO818" s="22"/>
    </row>
    <row r="819" spans="28:67" x14ac:dyDescent="0.25">
      <c r="AB819" s="22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  <c r="AQ819" s="22"/>
      <c r="AR819" s="22"/>
      <c r="AS819" s="22"/>
      <c r="AT819" s="22"/>
      <c r="AU819" s="22"/>
      <c r="AV819" s="22"/>
      <c r="AW819" s="22"/>
      <c r="AX819" s="22"/>
      <c r="AY819" s="22"/>
      <c r="AZ819" s="22"/>
      <c r="BA819" s="22"/>
      <c r="BB819" s="22"/>
      <c r="BC819" s="22"/>
      <c r="BD819" s="22"/>
      <c r="BE819" s="22"/>
      <c r="BF819" s="22"/>
      <c r="BG819" s="22"/>
      <c r="BH819" s="22"/>
      <c r="BI819" s="22"/>
      <c r="BJ819" s="22"/>
      <c r="BK819" s="22"/>
      <c r="BL819" s="22"/>
      <c r="BM819" s="22"/>
      <c r="BN819" s="22"/>
      <c r="BO819" s="22"/>
    </row>
    <row r="820" spans="28:67" x14ac:dyDescent="0.25">
      <c r="AB820" s="22"/>
      <c r="AC820" s="22"/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  <c r="AQ820" s="22"/>
      <c r="AR820" s="22"/>
      <c r="AS820" s="22"/>
      <c r="AT820" s="22"/>
      <c r="AU820" s="22"/>
      <c r="AV820" s="22"/>
      <c r="AW820" s="22"/>
      <c r="AX820" s="22"/>
      <c r="AY820" s="22"/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  <c r="BJ820" s="22"/>
      <c r="BK820" s="22"/>
      <c r="BL820" s="22"/>
      <c r="BM820" s="22"/>
      <c r="BN820" s="22"/>
      <c r="BO820" s="22"/>
    </row>
    <row r="821" spans="28:67" x14ac:dyDescent="0.25">
      <c r="AB821" s="22"/>
      <c r="AC821" s="22"/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  <c r="AQ821" s="22"/>
      <c r="AR821" s="22"/>
      <c r="AS821" s="22"/>
      <c r="AT821" s="22"/>
      <c r="AU821" s="22"/>
      <c r="AV821" s="22"/>
      <c r="AW821" s="22"/>
      <c r="AX821" s="22"/>
      <c r="AY821" s="22"/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  <c r="BJ821" s="22"/>
      <c r="BK821" s="22"/>
      <c r="BL821" s="22"/>
      <c r="BM821" s="22"/>
      <c r="BN821" s="22"/>
      <c r="BO821" s="22"/>
    </row>
    <row r="822" spans="28:67" x14ac:dyDescent="0.25">
      <c r="AB822" s="22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22"/>
      <c r="AW822" s="22"/>
      <c r="AX822" s="22"/>
      <c r="AY822" s="22"/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  <c r="BJ822" s="22"/>
      <c r="BK822" s="22"/>
      <c r="BL822" s="22"/>
      <c r="BM822" s="22"/>
      <c r="BN822" s="22"/>
      <c r="BO822" s="22"/>
    </row>
    <row r="823" spans="28:67" x14ac:dyDescent="0.25">
      <c r="AB823" s="22"/>
      <c r="AC823" s="22"/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  <c r="AQ823" s="22"/>
      <c r="AR823" s="22"/>
      <c r="AS823" s="22"/>
      <c r="AT823" s="22"/>
      <c r="AU823" s="22"/>
      <c r="AV823" s="22"/>
      <c r="AW823" s="22"/>
      <c r="AX823" s="22"/>
      <c r="AY823" s="22"/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  <c r="BJ823" s="22"/>
      <c r="BK823" s="22"/>
      <c r="BL823" s="22"/>
      <c r="BM823" s="22"/>
      <c r="BN823" s="22"/>
      <c r="BO823" s="22"/>
    </row>
    <row r="824" spans="28:67" x14ac:dyDescent="0.25">
      <c r="AB824" s="22"/>
      <c r="AC824" s="22"/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  <c r="AQ824" s="22"/>
      <c r="AR824" s="22"/>
      <c r="AS824" s="22"/>
      <c r="AT824" s="22"/>
      <c r="AU824" s="22"/>
      <c r="AV824" s="22"/>
      <c r="AW824" s="22"/>
      <c r="AX824" s="22"/>
      <c r="AY824" s="22"/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  <c r="BJ824" s="22"/>
      <c r="BK824" s="22"/>
      <c r="BL824" s="22"/>
      <c r="BM824" s="22"/>
      <c r="BN824" s="22"/>
      <c r="BO824" s="22"/>
    </row>
    <row r="825" spans="28:67" x14ac:dyDescent="0.25">
      <c r="AB825" s="22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22"/>
      <c r="AW825" s="22"/>
      <c r="AX825" s="22"/>
      <c r="AY825" s="22"/>
      <c r="AZ825" s="22"/>
      <c r="BA825" s="22"/>
      <c r="BB825" s="22"/>
      <c r="BC825" s="22"/>
      <c r="BD825" s="22"/>
      <c r="BE825" s="22"/>
      <c r="BF825" s="22"/>
      <c r="BG825" s="22"/>
      <c r="BH825" s="22"/>
      <c r="BI825" s="22"/>
      <c r="BJ825" s="22"/>
      <c r="BK825" s="22"/>
      <c r="BL825" s="22"/>
      <c r="BM825" s="22"/>
      <c r="BN825" s="22"/>
      <c r="BO825" s="22"/>
    </row>
    <row r="826" spans="28:67" x14ac:dyDescent="0.25">
      <c r="AB826" s="22"/>
      <c r="AC826" s="22"/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  <c r="AQ826" s="22"/>
      <c r="AR826" s="22"/>
      <c r="AS826" s="22"/>
      <c r="AT826" s="22"/>
      <c r="AU826" s="22"/>
      <c r="AV826" s="22"/>
      <c r="AW826" s="22"/>
      <c r="AX826" s="22"/>
      <c r="AY826" s="22"/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  <c r="BJ826" s="22"/>
      <c r="BK826" s="22"/>
      <c r="BL826" s="22"/>
      <c r="BM826" s="22"/>
      <c r="BN826" s="22"/>
      <c r="BO826" s="22"/>
    </row>
    <row r="827" spans="28:67" x14ac:dyDescent="0.25">
      <c r="AB827" s="22"/>
      <c r="AC827" s="22"/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  <c r="AQ827" s="22"/>
      <c r="AR827" s="22"/>
      <c r="AS827" s="22"/>
      <c r="AT827" s="22"/>
      <c r="AU827" s="22"/>
      <c r="AV827" s="22"/>
      <c r="AW827" s="22"/>
      <c r="AX827" s="22"/>
      <c r="AY827" s="22"/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  <c r="BJ827" s="22"/>
      <c r="BK827" s="22"/>
      <c r="BL827" s="22"/>
      <c r="BM827" s="22"/>
      <c r="BN827" s="22"/>
      <c r="BO827" s="22"/>
    </row>
    <row r="828" spans="28:67" x14ac:dyDescent="0.25">
      <c r="AB828" s="22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22"/>
      <c r="AW828" s="22"/>
      <c r="AX828" s="22"/>
      <c r="AY828" s="22"/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  <c r="BJ828" s="22"/>
      <c r="BK828" s="22"/>
      <c r="BL828" s="22"/>
      <c r="BM828" s="22"/>
      <c r="BN828" s="22"/>
      <c r="BO828" s="22"/>
    </row>
    <row r="829" spans="28:67" x14ac:dyDescent="0.25">
      <c r="AB829" s="22"/>
      <c r="AC829" s="22"/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  <c r="AQ829" s="22"/>
      <c r="AR829" s="22"/>
      <c r="AS829" s="22"/>
      <c r="AT829" s="22"/>
      <c r="AU829" s="22"/>
      <c r="AV829" s="22"/>
      <c r="AW829" s="22"/>
      <c r="AX829" s="22"/>
      <c r="AY829" s="22"/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  <c r="BJ829" s="22"/>
      <c r="BK829" s="22"/>
      <c r="BL829" s="22"/>
      <c r="BM829" s="22"/>
      <c r="BN829" s="22"/>
      <c r="BO829" s="22"/>
    </row>
    <row r="830" spans="28:67" x14ac:dyDescent="0.25">
      <c r="AB830" s="22"/>
      <c r="AC830" s="22"/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  <c r="AQ830" s="22"/>
      <c r="AR830" s="22"/>
      <c r="AS830" s="22"/>
      <c r="AT830" s="22"/>
      <c r="AU830" s="22"/>
      <c r="AV830" s="22"/>
      <c r="AW830" s="22"/>
      <c r="AX830" s="22"/>
      <c r="AY830" s="22"/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  <c r="BJ830" s="22"/>
      <c r="BK830" s="22"/>
      <c r="BL830" s="22"/>
      <c r="BM830" s="22"/>
      <c r="BN830" s="22"/>
      <c r="BO830" s="22"/>
    </row>
    <row r="831" spans="28:67" x14ac:dyDescent="0.25">
      <c r="AB831" s="22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  <c r="AQ831" s="22"/>
      <c r="AR831" s="22"/>
      <c r="AS831" s="22"/>
      <c r="AT831" s="22"/>
      <c r="AU831" s="22"/>
      <c r="AV831" s="22"/>
      <c r="AW831" s="22"/>
      <c r="AX831" s="22"/>
      <c r="AY831" s="22"/>
      <c r="AZ831" s="22"/>
      <c r="BA831" s="22"/>
      <c r="BB831" s="22"/>
      <c r="BC831" s="22"/>
      <c r="BD831" s="22"/>
      <c r="BE831" s="22"/>
      <c r="BF831" s="22"/>
      <c r="BG831" s="22"/>
      <c r="BH831" s="22"/>
      <c r="BI831" s="22"/>
      <c r="BJ831" s="22"/>
      <c r="BK831" s="22"/>
      <c r="BL831" s="22"/>
      <c r="BM831" s="22"/>
      <c r="BN831" s="22"/>
      <c r="BO831" s="22"/>
    </row>
    <row r="832" spans="28:67" x14ac:dyDescent="0.25">
      <c r="AB832" s="22"/>
      <c r="AC832" s="22"/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  <c r="AQ832" s="22"/>
      <c r="AR832" s="22"/>
      <c r="AS832" s="22"/>
      <c r="AT832" s="22"/>
      <c r="AU832" s="22"/>
      <c r="AV832" s="22"/>
      <c r="AW832" s="22"/>
      <c r="AX832" s="22"/>
      <c r="AY832" s="22"/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  <c r="BJ832" s="22"/>
      <c r="BK832" s="22"/>
      <c r="BL832" s="22"/>
      <c r="BM832" s="22"/>
      <c r="BN832" s="22"/>
      <c r="BO832" s="22"/>
    </row>
    <row r="833" spans="28:67" x14ac:dyDescent="0.25">
      <c r="AB833" s="22"/>
      <c r="AC833" s="22"/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  <c r="AQ833" s="22"/>
      <c r="AR833" s="22"/>
      <c r="AS833" s="22"/>
      <c r="AT833" s="22"/>
      <c r="AU833" s="22"/>
      <c r="AV833" s="22"/>
      <c r="AW833" s="22"/>
      <c r="AX833" s="22"/>
      <c r="AY833" s="22"/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  <c r="BJ833" s="22"/>
      <c r="BK833" s="22"/>
      <c r="BL833" s="22"/>
      <c r="BM833" s="22"/>
      <c r="BN833" s="22"/>
      <c r="BO833" s="22"/>
    </row>
    <row r="834" spans="28:67" x14ac:dyDescent="0.25"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</row>
    <row r="835" spans="28:67" x14ac:dyDescent="0.25">
      <c r="AB835" s="22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22"/>
      <c r="AW835" s="22"/>
      <c r="AX835" s="22"/>
      <c r="AY835" s="22"/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</row>
    <row r="836" spans="28:67" x14ac:dyDescent="0.25">
      <c r="AB836" s="22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  <c r="AQ836" s="22"/>
      <c r="AR836" s="22"/>
      <c r="AS836" s="22"/>
      <c r="AT836" s="22"/>
      <c r="AU836" s="22"/>
      <c r="AV836" s="22"/>
      <c r="AW836" s="22"/>
      <c r="AX836" s="22"/>
      <c r="AY836" s="22"/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</row>
    <row r="837" spans="28:67" x14ac:dyDescent="0.25"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</row>
    <row r="838" spans="28:67" x14ac:dyDescent="0.25">
      <c r="AB838" s="22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22"/>
      <c r="AW838" s="22"/>
      <c r="AX838" s="22"/>
      <c r="AY838" s="22"/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</row>
    <row r="839" spans="28:67" x14ac:dyDescent="0.25">
      <c r="AB839" s="22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22"/>
      <c r="AW839" s="22"/>
      <c r="AX839" s="22"/>
      <c r="AY839" s="22"/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</row>
    <row r="840" spans="28:67" x14ac:dyDescent="0.25"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/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</row>
    <row r="841" spans="28:67" x14ac:dyDescent="0.25">
      <c r="AB841" s="22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  <c r="AQ841" s="22"/>
      <c r="AR841" s="22"/>
      <c r="AS841" s="22"/>
      <c r="AT841" s="22"/>
      <c r="AU841" s="22"/>
      <c r="AV841" s="22"/>
      <c r="AW841" s="22"/>
      <c r="AX841" s="22"/>
      <c r="AY841" s="22"/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</row>
    <row r="842" spans="28:67" x14ac:dyDescent="0.25">
      <c r="AB842" s="22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22"/>
      <c r="AW842" s="22"/>
      <c r="AX842" s="22"/>
      <c r="AY842" s="22"/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</row>
    <row r="843" spans="28:67" x14ac:dyDescent="0.25"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</row>
    <row r="844" spans="28:67" x14ac:dyDescent="0.25">
      <c r="AB844" s="22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22"/>
      <c r="AW844" s="22"/>
      <c r="AX844" s="22"/>
      <c r="AY844" s="22"/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</row>
    <row r="845" spans="28:67" x14ac:dyDescent="0.25">
      <c r="AB845" s="22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22"/>
      <c r="AW845" s="22"/>
      <c r="AX845" s="22"/>
      <c r="AY845" s="22"/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</row>
    <row r="846" spans="28:67" x14ac:dyDescent="0.25"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</row>
    <row r="847" spans="28:67" x14ac:dyDescent="0.25">
      <c r="AB847" s="22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22"/>
      <c r="AW847" s="22"/>
      <c r="AX847" s="22"/>
      <c r="AY847" s="22"/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</row>
    <row r="848" spans="28:67" x14ac:dyDescent="0.25">
      <c r="AB848" s="22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  <c r="AQ848" s="22"/>
      <c r="AR848" s="22"/>
      <c r="AS848" s="22"/>
      <c r="AT848" s="22"/>
      <c r="AU848" s="22"/>
      <c r="AV848" s="22"/>
      <c r="AW848" s="22"/>
      <c r="AX848" s="22"/>
      <c r="AY848" s="22"/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</row>
    <row r="849" spans="28:67" x14ac:dyDescent="0.25"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</row>
    <row r="850" spans="28:67" x14ac:dyDescent="0.25">
      <c r="AB850" s="22"/>
      <c r="AC850" s="22"/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  <c r="AQ850" s="22"/>
      <c r="AR850" s="22"/>
      <c r="AS850" s="22"/>
      <c r="AT850" s="22"/>
      <c r="AU850" s="22"/>
      <c r="AV850" s="22"/>
      <c r="AW850" s="22"/>
      <c r="AX850" s="22"/>
      <c r="AY850" s="22"/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  <c r="BJ850" s="22"/>
      <c r="BK850" s="22"/>
      <c r="BL850" s="22"/>
      <c r="BM850" s="22"/>
      <c r="BN850" s="22"/>
      <c r="BO850" s="22"/>
    </row>
    <row r="851" spans="28:67" x14ac:dyDescent="0.25">
      <c r="AB851" s="22"/>
      <c r="AC851" s="22"/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  <c r="AQ851" s="22"/>
      <c r="AR851" s="22"/>
      <c r="AS851" s="22"/>
      <c r="AT851" s="22"/>
      <c r="AU851" s="22"/>
      <c r="AV851" s="22"/>
      <c r="AW851" s="22"/>
      <c r="AX851" s="22"/>
      <c r="AY851" s="22"/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  <c r="BJ851" s="22"/>
      <c r="BK851" s="22"/>
      <c r="BL851" s="22"/>
      <c r="BM851" s="22"/>
      <c r="BN851" s="22"/>
      <c r="BO851" s="22"/>
    </row>
    <row r="852" spans="28:67" x14ac:dyDescent="0.25"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22"/>
      <c r="AW852" s="22"/>
      <c r="AX852" s="22"/>
      <c r="AY852" s="22"/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  <c r="BJ852" s="22"/>
      <c r="BK852" s="22"/>
      <c r="BL852" s="22"/>
      <c r="BM852" s="22"/>
      <c r="BN852" s="22"/>
      <c r="BO852" s="22"/>
    </row>
    <row r="853" spans="28:67" x14ac:dyDescent="0.25">
      <c r="AB853" s="22"/>
      <c r="AC853" s="22"/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  <c r="AQ853" s="22"/>
      <c r="AR853" s="22"/>
      <c r="AS853" s="22"/>
      <c r="AT853" s="22"/>
      <c r="AU853" s="22"/>
      <c r="AV853" s="22"/>
      <c r="AW853" s="22"/>
      <c r="AX853" s="22"/>
      <c r="AY853" s="22"/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  <c r="BJ853" s="22"/>
      <c r="BK853" s="22"/>
      <c r="BL853" s="22"/>
      <c r="BM853" s="22"/>
      <c r="BN853" s="22"/>
      <c r="BO853" s="22"/>
    </row>
    <row r="854" spans="28:67" x14ac:dyDescent="0.25">
      <c r="AB854" s="22"/>
      <c r="AC854" s="22"/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  <c r="AQ854" s="22"/>
      <c r="AR854" s="22"/>
      <c r="AS854" s="22"/>
      <c r="AT854" s="22"/>
      <c r="AU854" s="22"/>
      <c r="AV854" s="22"/>
      <c r="AW854" s="22"/>
      <c r="AX854" s="22"/>
      <c r="AY854" s="22"/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  <c r="BJ854" s="22"/>
      <c r="BK854" s="22"/>
      <c r="BL854" s="22"/>
      <c r="BM854" s="22"/>
      <c r="BN854" s="22"/>
      <c r="BO854" s="22"/>
    </row>
    <row r="855" spans="28:67" x14ac:dyDescent="0.25"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22"/>
      <c r="AW855" s="22"/>
      <c r="AX855" s="22"/>
      <c r="AY855" s="22"/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  <c r="BJ855" s="22"/>
      <c r="BK855" s="22"/>
      <c r="BL855" s="22"/>
      <c r="BM855" s="22"/>
      <c r="BN855" s="22"/>
      <c r="BO855" s="22"/>
    </row>
    <row r="856" spans="28:67" x14ac:dyDescent="0.25">
      <c r="AB856" s="22"/>
      <c r="AC856" s="22"/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  <c r="AQ856" s="22"/>
      <c r="AR856" s="22"/>
      <c r="AS856" s="22"/>
      <c r="AT856" s="22"/>
      <c r="AU856" s="22"/>
      <c r="AV856" s="22"/>
      <c r="AW856" s="22"/>
      <c r="AX856" s="22"/>
      <c r="AY856" s="22"/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  <c r="BJ856" s="22"/>
      <c r="BK856" s="22"/>
      <c r="BL856" s="22"/>
      <c r="BM856" s="22"/>
      <c r="BN856" s="22"/>
      <c r="BO856" s="22"/>
    </row>
    <row r="857" spans="28:67" x14ac:dyDescent="0.25">
      <c r="AB857" s="22"/>
      <c r="AC857" s="22"/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  <c r="AQ857" s="22"/>
      <c r="AR857" s="22"/>
      <c r="AS857" s="22"/>
      <c r="AT857" s="22"/>
      <c r="AU857" s="22"/>
      <c r="AV857" s="22"/>
      <c r="AW857" s="22"/>
      <c r="AX857" s="22"/>
      <c r="AY857" s="22"/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  <c r="BJ857" s="22"/>
      <c r="BK857" s="22"/>
      <c r="BL857" s="22"/>
      <c r="BM857" s="22"/>
      <c r="BN857" s="22"/>
      <c r="BO857" s="22"/>
    </row>
    <row r="858" spans="28:67" x14ac:dyDescent="0.25"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22"/>
      <c r="AW858" s="22"/>
      <c r="AX858" s="22"/>
      <c r="AY858" s="22"/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  <c r="BJ858" s="22"/>
      <c r="BK858" s="22"/>
      <c r="BL858" s="22"/>
      <c r="BM858" s="22"/>
      <c r="BN858" s="22"/>
      <c r="BO858" s="22"/>
    </row>
    <row r="859" spans="28:67" x14ac:dyDescent="0.25">
      <c r="AB859" s="22"/>
      <c r="AC859" s="22"/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  <c r="AQ859" s="22"/>
      <c r="AR859" s="22"/>
      <c r="AS859" s="22"/>
      <c r="AT859" s="22"/>
      <c r="AU859" s="22"/>
      <c r="AV859" s="22"/>
      <c r="AW859" s="22"/>
      <c r="AX859" s="22"/>
      <c r="AY859" s="22"/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  <c r="BJ859" s="22"/>
      <c r="BK859" s="22"/>
      <c r="BL859" s="22"/>
      <c r="BM859" s="22"/>
      <c r="BN859" s="22"/>
      <c r="BO859" s="22"/>
    </row>
    <row r="860" spans="28:67" x14ac:dyDescent="0.25">
      <c r="AB860" s="22"/>
      <c r="AC860" s="22"/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  <c r="AQ860" s="22"/>
      <c r="AR860" s="22"/>
      <c r="AS860" s="22"/>
      <c r="AT860" s="22"/>
      <c r="AU860" s="22"/>
      <c r="AV860" s="22"/>
      <c r="AW860" s="22"/>
      <c r="AX860" s="22"/>
      <c r="AY860" s="22"/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  <c r="BJ860" s="22"/>
      <c r="BK860" s="22"/>
      <c r="BL860" s="22"/>
      <c r="BM860" s="22"/>
      <c r="BN860" s="22"/>
      <c r="BO860" s="22"/>
    </row>
    <row r="861" spans="28:67" x14ac:dyDescent="0.25"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  <c r="AQ861" s="22"/>
      <c r="AR861" s="22"/>
      <c r="AS861" s="22"/>
      <c r="AT861" s="22"/>
      <c r="AU861" s="22"/>
      <c r="AV861" s="22"/>
      <c r="AW861" s="22"/>
      <c r="AX861" s="22"/>
      <c r="AY861" s="22"/>
      <c r="AZ861" s="22"/>
      <c r="BA861" s="22"/>
      <c r="BB861" s="22"/>
      <c r="BC861" s="22"/>
      <c r="BD861" s="22"/>
      <c r="BE861" s="22"/>
      <c r="BF861" s="22"/>
      <c r="BG861" s="22"/>
      <c r="BH861" s="22"/>
      <c r="BI861" s="22"/>
      <c r="BJ861" s="22"/>
      <c r="BK861" s="22"/>
      <c r="BL861" s="22"/>
      <c r="BM861" s="22"/>
      <c r="BN861" s="22"/>
      <c r="BO861" s="22"/>
    </row>
    <row r="862" spans="28:67" x14ac:dyDescent="0.25">
      <c r="AB862" s="22"/>
      <c r="AC862" s="22"/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  <c r="AQ862" s="22"/>
      <c r="AR862" s="22"/>
      <c r="AS862" s="22"/>
      <c r="AT862" s="22"/>
      <c r="AU862" s="22"/>
      <c r="AV862" s="22"/>
      <c r="AW862" s="22"/>
      <c r="AX862" s="22"/>
      <c r="AY862" s="22"/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  <c r="BJ862" s="22"/>
      <c r="BK862" s="22"/>
      <c r="BL862" s="22"/>
      <c r="BM862" s="22"/>
      <c r="BN862" s="22"/>
      <c r="BO862" s="22"/>
    </row>
    <row r="863" spans="28:67" x14ac:dyDescent="0.25">
      <c r="AB863" s="22"/>
      <c r="AC863" s="22"/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  <c r="AQ863" s="22"/>
      <c r="AR863" s="22"/>
      <c r="AS863" s="22"/>
      <c r="AT863" s="22"/>
      <c r="AU863" s="22"/>
      <c r="AV863" s="22"/>
      <c r="AW863" s="22"/>
      <c r="AX863" s="22"/>
      <c r="AY863" s="22"/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  <c r="BJ863" s="22"/>
      <c r="BK863" s="22"/>
      <c r="BL863" s="22"/>
      <c r="BM863" s="22"/>
      <c r="BN863" s="22"/>
      <c r="BO863" s="22"/>
    </row>
    <row r="864" spans="28:67" x14ac:dyDescent="0.25"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22"/>
      <c r="AW864" s="22"/>
      <c r="AX864" s="22"/>
      <c r="AY864" s="22"/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  <c r="BJ864" s="22"/>
      <c r="BK864" s="22"/>
      <c r="BL864" s="22"/>
      <c r="BM864" s="22"/>
      <c r="BN864" s="22"/>
      <c r="BO864" s="22"/>
    </row>
    <row r="865" spans="28:67" x14ac:dyDescent="0.25">
      <c r="AB865" s="22"/>
      <c r="AC865" s="22"/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  <c r="AQ865" s="22"/>
      <c r="AR865" s="22"/>
      <c r="AS865" s="22"/>
      <c r="AT865" s="22"/>
      <c r="AU865" s="22"/>
      <c r="AV865" s="22"/>
      <c r="AW865" s="22"/>
      <c r="AX865" s="22"/>
      <c r="AY865" s="22"/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  <c r="BJ865" s="22"/>
      <c r="BK865" s="22"/>
      <c r="BL865" s="22"/>
      <c r="BM865" s="22"/>
      <c r="BN865" s="22"/>
      <c r="BO865" s="22"/>
    </row>
    <row r="866" spans="28:67" x14ac:dyDescent="0.25">
      <c r="AB866" s="22"/>
      <c r="AC866" s="22"/>
      <c r="AD866" s="22"/>
      <c r="AE866" s="22"/>
      <c r="AF866" s="22"/>
      <c r="AG866" s="22"/>
      <c r="AH866" s="22"/>
      <c r="AI866" s="22"/>
      <c r="AJ866" s="22"/>
      <c r="AK866" s="22"/>
      <c r="AL866" s="22"/>
      <c r="AM866" s="22"/>
      <c r="AN866" s="22"/>
      <c r="AO866" s="22"/>
      <c r="AP866" s="22"/>
      <c r="AQ866" s="22"/>
      <c r="AR866" s="22"/>
      <c r="AS866" s="22"/>
      <c r="AT866" s="22"/>
      <c r="AU866" s="22"/>
      <c r="AV866" s="22"/>
      <c r="AW866" s="22"/>
      <c r="AX866" s="22"/>
      <c r="AY866" s="22"/>
      <c r="AZ866" s="22"/>
      <c r="BA866" s="22"/>
      <c r="BB866" s="22"/>
      <c r="BC866" s="22"/>
      <c r="BD866" s="22"/>
      <c r="BE866" s="22"/>
      <c r="BF866" s="22"/>
      <c r="BG866" s="22"/>
      <c r="BH866" s="22"/>
      <c r="BI866" s="22"/>
      <c r="BJ866" s="22"/>
      <c r="BK866" s="22"/>
      <c r="BL866" s="22"/>
      <c r="BM866" s="22"/>
      <c r="BN866" s="22"/>
      <c r="BO866" s="22"/>
    </row>
    <row r="867" spans="28:67" x14ac:dyDescent="0.25">
      <c r="AB867" s="22"/>
      <c r="AC867" s="22"/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  <c r="AQ867" s="22"/>
      <c r="AR867" s="22"/>
      <c r="AS867" s="22"/>
      <c r="AT867" s="22"/>
      <c r="AU867" s="22"/>
      <c r="AV867" s="22"/>
      <c r="AW867" s="22"/>
      <c r="AX867" s="22"/>
      <c r="AY867" s="22"/>
      <c r="AZ867" s="22"/>
      <c r="BA867" s="22"/>
      <c r="BB867" s="22"/>
      <c r="BC867" s="22"/>
      <c r="BD867" s="22"/>
      <c r="BE867" s="22"/>
      <c r="BF867" s="22"/>
      <c r="BG867" s="22"/>
      <c r="BH867" s="22"/>
      <c r="BI867" s="22"/>
      <c r="BJ867" s="22"/>
      <c r="BK867" s="22"/>
      <c r="BL867" s="22"/>
      <c r="BM867" s="22"/>
      <c r="BN867" s="22"/>
      <c r="BO867" s="22"/>
    </row>
    <row r="868" spans="28:67" x14ac:dyDescent="0.25">
      <c r="AB868" s="22"/>
      <c r="AC868" s="22"/>
      <c r="AD868" s="22"/>
      <c r="AE868" s="22"/>
      <c r="AF868" s="22"/>
      <c r="AG868" s="22"/>
      <c r="AH868" s="22"/>
      <c r="AI868" s="22"/>
      <c r="AJ868" s="22"/>
      <c r="AK868" s="22"/>
      <c r="AL868" s="22"/>
      <c r="AM868" s="22"/>
      <c r="AN868" s="22"/>
      <c r="AO868" s="22"/>
      <c r="AP868" s="22"/>
      <c r="AQ868" s="22"/>
      <c r="AR868" s="22"/>
      <c r="AS868" s="22"/>
      <c r="AT868" s="22"/>
      <c r="AU868" s="22"/>
      <c r="AV868" s="22"/>
      <c r="AW868" s="22"/>
      <c r="AX868" s="22"/>
      <c r="AY868" s="22"/>
      <c r="AZ868" s="22"/>
      <c r="BA868" s="22"/>
      <c r="BB868" s="22"/>
      <c r="BC868" s="22"/>
      <c r="BD868" s="22"/>
      <c r="BE868" s="22"/>
      <c r="BF868" s="22"/>
      <c r="BG868" s="22"/>
      <c r="BH868" s="22"/>
      <c r="BI868" s="22"/>
      <c r="BJ868" s="22"/>
      <c r="BK868" s="22"/>
      <c r="BL868" s="22"/>
      <c r="BM868" s="22"/>
      <c r="BN868" s="22"/>
      <c r="BO868" s="22"/>
    </row>
    <row r="869" spans="28:67" x14ac:dyDescent="0.25">
      <c r="AB869" s="22"/>
      <c r="AC869" s="22"/>
      <c r="AD869" s="22"/>
      <c r="AE869" s="22"/>
      <c r="AF869" s="22"/>
      <c r="AG869" s="22"/>
      <c r="AH869" s="22"/>
      <c r="AI869" s="22"/>
      <c r="AJ869" s="22"/>
      <c r="AK869" s="22"/>
      <c r="AL869" s="22"/>
      <c r="AM869" s="22"/>
      <c r="AN869" s="22"/>
      <c r="AO869" s="22"/>
      <c r="AP869" s="22"/>
      <c r="AQ869" s="22"/>
      <c r="AR869" s="22"/>
      <c r="AS869" s="22"/>
      <c r="AT869" s="22"/>
      <c r="AU869" s="22"/>
      <c r="AV869" s="22"/>
      <c r="AW869" s="22"/>
      <c r="AX869" s="22"/>
      <c r="AY869" s="22"/>
      <c r="AZ869" s="22"/>
      <c r="BA869" s="22"/>
      <c r="BB869" s="22"/>
      <c r="BC869" s="22"/>
      <c r="BD869" s="22"/>
      <c r="BE869" s="22"/>
      <c r="BF869" s="22"/>
      <c r="BG869" s="22"/>
      <c r="BH869" s="22"/>
      <c r="BI869" s="22"/>
      <c r="BJ869" s="22"/>
      <c r="BK869" s="22"/>
      <c r="BL869" s="22"/>
      <c r="BM869" s="22"/>
      <c r="BN869" s="22"/>
      <c r="BO869" s="22"/>
    </row>
    <row r="870" spans="28:67" x14ac:dyDescent="0.25">
      <c r="AB870" s="22"/>
      <c r="AC870" s="22"/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  <c r="AQ870" s="22"/>
      <c r="AR870" s="22"/>
      <c r="AS870" s="22"/>
      <c r="AT870" s="22"/>
      <c r="AU870" s="22"/>
      <c r="AV870" s="22"/>
      <c r="AW870" s="22"/>
      <c r="AX870" s="22"/>
      <c r="AY870" s="22"/>
      <c r="AZ870" s="22"/>
      <c r="BA870" s="22"/>
      <c r="BB870" s="22"/>
      <c r="BC870" s="22"/>
      <c r="BD870" s="22"/>
      <c r="BE870" s="22"/>
      <c r="BF870" s="22"/>
      <c r="BG870" s="22"/>
      <c r="BH870" s="22"/>
      <c r="BI870" s="22"/>
      <c r="BJ870" s="22"/>
      <c r="BK870" s="22"/>
      <c r="BL870" s="22"/>
      <c r="BM870" s="22"/>
      <c r="BN870" s="22"/>
      <c r="BO870" s="22"/>
    </row>
    <row r="871" spans="28:67" x14ac:dyDescent="0.25">
      <c r="AB871" s="22"/>
      <c r="AC871" s="22"/>
      <c r="AD871" s="22"/>
      <c r="AE871" s="22"/>
      <c r="AF871" s="22"/>
      <c r="AG871" s="22"/>
      <c r="AH871" s="22"/>
      <c r="AI871" s="22"/>
      <c r="AJ871" s="22"/>
      <c r="AK871" s="22"/>
      <c r="AL871" s="22"/>
      <c r="AM871" s="22"/>
      <c r="AN871" s="22"/>
      <c r="AO871" s="22"/>
      <c r="AP871" s="22"/>
      <c r="AQ871" s="22"/>
      <c r="AR871" s="22"/>
      <c r="AS871" s="22"/>
      <c r="AT871" s="22"/>
      <c r="AU871" s="22"/>
      <c r="AV871" s="22"/>
      <c r="AW871" s="22"/>
      <c r="AX871" s="22"/>
      <c r="AY871" s="22"/>
      <c r="AZ871" s="22"/>
      <c r="BA871" s="22"/>
      <c r="BB871" s="22"/>
      <c r="BC871" s="22"/>
      <c r="BD871" s="22"/>
      <c r="BE871" s="22"/>
      <c r="BF871" s="22"/>
      <c r="BG871" s="22"/>
      <c r="BH871" s="22"/>
      <c r="BI871" s="22"/>
      <c r="BJ871" s="22"/>
      <c r="BK871" s="22"/>
      <c r="BL871" s="22"/>
      <c r="BM871" s="22"/>
      <c r="BN871" s="22"/>
      <c r="BO871" s="22"/>
    </row>
    <row r="872" spans="28:67" x14ac:dyDescent="0.25">
      <c r="AB872" s="22"/>
      <c r="AC872" s="22"/>
      <c r="AD872" s="22"/>
      <c r="AE872" s="22"/>
      <c r="AF872" s="22"/>
      <c r="AG872" s="22"/>
      <c r="AH872" s="22"/>
      <c r="AI872" s="22"/>
      <c r="AJ872" s="22"/>
      <c r="AK872" s="22"/>
      <c r="AL872" s="22"/>
      <c r="AM872" s="22"/>
      <c r="AN872" s="22"/>
      <c r="AO872" s="22"/>
      <c r="AP872" s="22"/>
      <c r="AQ872" s="22"/>
      <c r="AR872" s="22"/>
      <c r="AS872" s="22"/>
      <c r="AT872" s="22"/>
      <c r="AU872" s="22"/>
      <c r="AV872" s="22"/>
      <c r="AW872" s="22"/>
      <c r="AX872" s="22"/>
      <c r="AY872" s="22"/>
      <c r="AZ872" s="22"/>
      <c r="BA872" s="22"/>
      <c r="BB872" s="22"/>
      <c r="BC872" s="22"/>
      <c r="BD872" s="22"/>
      <c r="BE872" s="22"/>
      <c r="BF872" s="22"/>
      <c r="BG872" s="22"/>
      <c r="BH872" s="22"/>
      <c r="BI872" s="22"/>
      <c r="BJ872" s="22"/>
      <c r="BK872" s="22"/>
      <c r="BL872" s="22"/>
      <c r="BM872" s="22"/>
      <c r="BN872" s="22"/>
      <c r="BO872" s="22"/>
    </row>
    <row r="873" spans="28:67" x14ac:dyDescent="0.25">
      <c r="AB873" s="22"/>
      <c r="AC873" s="22"/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  <c r="AQ873" s="22"/>
      <c r="AR873" s="22"/>
      <c r="AS873" s="22"/>
      <c r="AT873" s="22"/>
      <c r="AU873" s="22"/>
      <c r="AV873" s="22"/>
      <c r="AW873" s="22"/>
      <c r="AX873" s="22"/>
      <c r="AY873" s="22"/>
      <c r="AZ873" s="22"/>
      <c r="BA873" s="22"/>
      <c r="BB873" s="22"/>
      <c r="BC873" s="22"/>
      <c r="BD873" s="22"/>
      <c r="BE873" s="22"/>
      <c r="BF873" s="22"/>
      <c r="BG873" s="22"/>
      <c r="BH873" s="22"/>
      <c r="BI873" s="22"/>
      <c r="BJ873" s="22"/>
      <c r="BK873" s="22"/>
      <c r="BL873" s="22"/>
      <c r="BM873" s="22"/>
      <c r="BN873" s="22"/>
      <c r="BO873" s="22"/>
    </row>
    <row r="874" spans="28:67" x14ac:dyDescent="0.25">
      <c r="AB874" s="22"/>
      <c r="AC874" s="22"/>
      <c r="AD874" s="22"/>
      <c r="AE874" s="22"/>
      <c r="AF874" s="22"/>
      <c r="AG874" s="22"/>
      <c r="AH874" s="22"/>
      <c r="AI874" s="22"/>
      <c r="AJ874" s="22"/>
      <c r="AK874" s="22"/>
      <c r="AL874" s="22"/>
      <c r="AM874" s="22"/>
      <c r="AN874" s="22"/>
      <c r="AO874" s="22"/>
      <c r="AP874" s="22"/>
      <c r="AQ874" s="22"/>
      <c r="AR874" s="22"/>
      <c r="AS874" s="22"/>
      <c r="AT874" s="22"/>
      <c r="AU874" s="22"/>
      <c r="AV874" s="22"/>
      <c r="AW874" s="22"/>
      <c r="AX874" s="22"/>
      <c r="AY874" s="22"/>
      <c r="AZ874" s="22"/>
      <c r="BA874" s="22"/>
      <c r="BB874" s="22"/>
      <c r="BC874" s="22"/>
      <c r="BD874" s="22"/>
      <c r="BE874" s="22"/>
      <c r="BF874" s="22"/>
      <c r="BG874" s="22"/>
      <c r="BH874" s="22"/>
      <c r="BI874" s="22"/>
      <c r="BJ874" s="22"/>
      <c r="BK874" s="22"/>
      <c r="BL874" s="22"/>
      <c r="BM874" s="22"/>
      <c r="BN874" s="22"/>
      <c r="BO874" s="22"/>
    </row>
    <row r="875" spans="28:67" x14ac:dyDescent="0.25">
      <c r="AB875" s="22"/>
      <c r="AC875" s="22"/>
      <c r="AD875" s="22"/>
      <c r="AE875" s="22"/>
      <c r="AF875" s="22"/>
      <c r="AG875" s="22"/>
      <c r="AH875" s="22"/>
      <c r="AI875" s="22"/>
      <c r="AJ875" s="22"/>
      <c r="AK875" s="22"/>
      <c r="AL875" s="22"/>
      <c r="AM875" s="22"/>
      <c r="AN875" s="22"/>
      <c r="AO875" s="22"/>
      <c r="AP875" s="22"/>
      <c r="AQ875" s="22"/>
      <c r="AR875" s="22"/>
      <c r="AS875" s="22"/>
      <c r="AT875" s="22"/>
      <c r="AU875" s="22"/>
      <c r="AV875" s="22"/>
      <c r="AW875" s="22"/>
      <c r="AX875" s="22"/>
      <c r="AY875" s="22"/>
      <c r="AZ875" s="22"/>
      <c r="BA875" s="22"/>
      <c r="BB875" s="22"/>
      <c r="BC875" s="22"/>
      <c r="BD875" s="22"/>
      <c r="BE875" s="22"/>
      <c r="BF875" s="22"/>
      <c r="BG875" s="22"/>
      <c r="BH875" s="22"/>
      <c r="BI875" s="22"/>
      <c r="BJ875" s="22"/>
      <c r="BK875" s="22"/>
      <c r="BL875" s="22"/>
      <c r="BM875" s="22"/>
      <c r="BN875" s="22"/>
      <c r="BO875" s="22"/>
    </row>
    <row r="876" spans="28:67" x14ac:dyDescent="0.25">
      <c r="AB876" s="22"/>
      <c r="AC876" s="22"/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  <c r="AQ876" s="22"/>
      <c r="AR876" s="22"/>
      <c r="AS876" s="22"/>
      <c r="AT876" s="22"/>
      <c r="AU876" s="22"/>
      <c r="AV876" s="22"/>
      <c r="AW876" s="22"/>
      <c r="AX876" s="22"/>
      <c r="AY876" s="22"/>
      <c r="AZ876" s="22"/>
      <c r="BA876" s="22"/>
      <c r="BB876" s="22"/>
      <c r="BC876" s="22"/>
      <c r="BD876" s="22"/>
      <c r="BE876" s="22"/>
      <c r="BF876" s="22"/>
      <c r="BG876" s="22"/>
      <c r="BH876" s="22"/>
      <c r="BI876" s="22"/>
      <c r="BJ876" s="22"/>
      <c r="BK876" s="22"/>
      <c r="BL876" s="22"/>
      <c r="BM876" s="22"/>
      <c r="BN876" s="22"/>
      <c r="BO876" s="22"/>
    </row>
    <row r="877" spans="28:67" x14ac:dyDescent="0.25">
      <c r="AB877" s="22"/>
      <c r="AC877" s="22"/>
      <c r="AD877" s="22"/>
      <c r="AE877" s="22"/>
      <c r="AF877" s="22"/>
      <c r="AG877" s="22"/>
      <c r="AH877" s="22"/>
      <c r="AI877" s="22"/>
      <c r="AJ877" s="22"/>
      <c r="AK877" s="22"/>
      <c r="AL877" s="22"/>
      <c r="AM877" s="22"/>
      <c r="AN877" s="22"/>
      <c r="AO877" s="22"/>
      <c r="AP877" s="22"/>
      <c r="AQ877" s="22"/>
      <c r="AR877" s="22"/>
      <c r="AS877" s="22"/>
      <c r="AT877" s="22"/>
      <c r="AU877" s="22"/>
      <c r="AV877" s="22"/>
      <c r="AW877" s="22"/>
      <c r="AX877" s="22"/>
      <c r="AY877" s="22"/>
      <c r="AZ877" s="22"/>
      <c r="BA877" s="22"/>
      <c r="BB877" s="22"/>
      <c r="BC877" s="22"/>
      <c r="BD877" s="22"/>
      <c r="BE877" s="22"/>
      <c r="BF877" s="22"/>
      <c r="BG877" s="22"/>
      <c r="BH877" s="22"/>
      <c r="BI877" s="22"/>
      <c r="BJ877" s="22"/>
      <c r="BK877" s="22"/>
      <c r="BL877" s="22"/>
      <c r="BM877" s="22"/>
      <c r="BN877" s="22"/>
      <c r="BO877" s="22"/>
    </row>
    <row r="878" spans="28:67" x14ac:dyDescent="0.25">
      <c r="AB878" s="22"/>
      <c r="AC878" s="22"/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  <c r="AN878" s="22"/>
      <c r="AO878" s="22"/>
      <c r="AP878" s="22"/>
      <c r="AQ878" s="22"/>
      <c r="AR878" s="22"/>
      <c r="AS878" s="22"/>
      <c r="AT878" s="22"/>
      <c r="AU878" s="22"/>
      <c r="AV878" s="22"/>
      <c r="AW878" s="22"/>
      <c r="AX878" s="22"/>
      <c r="AY878" s="22"/>
      <c r="AZ878" s="22"/>
      <c r="BA878" s="22"/>
      <c r="BB878" s="22"/>
      <c r="BC878" s="22"/>
      <c r="BD878" s="22"/>
      <c r="BE878" s="22"/>
      <c r="BF878" s="22"/>
      <c r="BG878" s="22"/>
      <c r="BH878" s="22"/>
      <c r="BI878" s="22"/>
      <c r="BJ878" s="22"/>
      <c r="BK878" s="22"/>
      <c r="BL878" s="22"/>
      <c r="BM878" s="22"/>
      <c r="BN878" s="22"/>
      <c r="BO878" s="22"/>
    </row>
    <row r="879" spans="28:67" x14ac:dyDescent="0.25">
      <c r="AB879" s="22"/>
      <c r="AC879" s="22"/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  <c r="AQ879" s="22"/>
      <c r="AR879" s="22"/>
      <c r="AS879" s="22"/>
      <c r="AT879" s="22"/>
      <c r="AU879" s="22"/>
      <c r="AV879" s="22"/>
      <c r="AW879" s="22"/>
      <c r="AX879" s="22"/>
      <c r="AY879" s="22"/>
      <c r="AZ879" s="22"/>
      <c r="BA879" s="22"/>
      <c r="BB879" s="22"/>
      <c r="BC879" s="22"/>
      <c r="BD879" s="22"/>
      <c r="BE879" s="22"/>
      <c r="BF879" s="22"/>
      <c r="BG879" s="22"/>
      <c r="BH879" s="22"/>
      <c r="BI879" s="22"/>
      <c r="BJ879" s="22"/>
      <c r="BK879" s="22"/>
      <c r="BL879" s="22"/>
      <c r="BM879" s="22"/>
      <c r="BN879" s="22"/>
      <c r="BO879" s="22"/>
    </row>
    <row r="880" spans="28:67" x14ac:dyDescent="0.25">
      <c r="AB880" s="22"/>
      <c r="AC880" s="22"/>
      <c r="AD880" s="22"/>
      <c r="AE880" s="22"/>
      <c r="AF880" s="22"/>
      <c r="AG880" s="22"/>
      <c r="AH880" s="22"/>
      <c r="AI880" s="22"/>
      <c r="AJ880" s="22"/>
      <c r="AK880" s="22"/>
      <c r="AL880" s="22"/>
      <c r="AM880" s="22"/>
      <c r="AN880" s="22"/>
      <c r="AO880" s="22"/>
      <c r="AP880" s="22"/>
      <c r="AQ880" s="22"/>
      <c r="AR880" s="22"/>
      <c r="AS880" s="22"/>
      <c r="AT880" s="22"/>
      <c r="AU880" s="22"/>
      <c r="AV880" s="22"/>
      <c r="AW880" s="22"/>
      <c r="AX880" s="22"/>
      <c r="AY880" s="22"/>
      <c r="AZ880" s="22"/>
      <c r="BA880" s="22"/>
      <c r="BB880" s="22"/>
      <c r="BC880" s="22"/>
      <c r="BD880" s="22"/>
      <c r="BE880" s="22"/>
      <c r="BF880" s="22"/>
      <c r="BG880" s="22"/>
      <c r="BH880" s="22"/>
      <c r="BI880" s="22"/>
      <c r="BJ880" s="22"/>
      <c r="BK880" s="22"/>
      <c r="BL880" s="22"/>
      <c r="BM880" s="22"/>
      <c r="BN880" s="22"/>
      <c r="BO880" s="22"/>
    </row>
    <row r="881" spans="28:67" x14ac:dyDescent="0.25">
      <c r="AB881" s="22"/>
      <c r="AC881" s="22"/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  <c r="AO881" s="22"/>
      <c r="AP881" s="22"/>
      <c r="AQ881" s="22"/>
      <c r="AR881" s="22"/>
      <c r="AS881" s="22"/>
      <c r="AT881" s="22"/>
      <c r="AU881" s="22"/>
      <c r="AV881" s="22"/>
      <c r="AW881" s="22"/>
      <c r="AX881" s="22"/>
      <c r="AY881" s="22"/>
      <c r="AZ881" s="22"/>
      <c r="BA881" s="22"/>
      <c r="BB881" s="22"/>
      <c r="BC881" s="22"/>
      <c r="BD881" s="22"/>
      <c r="BE881" s="22"/>
      <c r="BF881" s="22"/>
      <c r="BG881" s="22"/>
      <c r="BH881" s="22"/>
      <c r="BI881" s="22"/>
      <c r="BJ881" s="22"/>
      <c r="BK881" s="22"/>
      <c r="BL881" s="22"/>
      <c r="BM881" s="22"/>
      <c r="BN881" s="22"/>
      <c r="BO881" s="22"/>
    </row>
    <row r="882" spans="28:67" x14ac:dyDescent="0.25">
      <c r="AB882" s="22"/>
      <c r="AC882" s="22"/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  <c r="AQ882" s="22"/>
      <c r="AR882" s="22"/>
      <c r="AS882" s="22"/>
      <c r="AT882" s="22"/>
      <c r="AU882" s="22"/>
      <c r="AV882" s="22"/>
      <c r="AW882" s="22"/>
      <c r="AX882" s="22"/>
      <c r="AY882" s="22"/>
      <c r="AZ882" s="22"/>
      <c r="BA882" s="22"/>
      <c r="BB882" s="22"/>
      <c r="BC882" s="22"/>
      <c r="BD882" s="22"/>
      <c r="BE882" s="22"/>
      <c r="BF882" s="22"/>
      <c r="BG882" s="22"/>
      <c r="BH882" s="22"/>
      <c r="BI882" s="22"/>
      <c r="BJ882" s="22"/>
      <c r="BK882" s="22"/>
      <c r="BL882" s="22"/>
      <c r="BM882" s="22"/>
      <c r="BN882" s="22"/>
      <c r="BO882" s="22"/>
    </row>
    <row r="883" spans="28:67" x14ac:dyDescent="0.25">
      <c r="AB883" s="22"/>
      <c r="AC883" s="22"/>
      <c r="AD883" s="22"/>
      <c r="AE883" s="22"/>
      <c r="AF883" s="22"/>
      <c r="AG883" s="22"/>
      <c r="AH883" s="22"/>
      <c r="AI883" s="22"/>
      <c r="AJ883" s="22"/>
      <c r="AK883" s="22"/>
      <c r="AL883" s="22"/>
      <c r="AM883" s="22"/>
      <c r="AN883" s="22"/>
      <c r="AO883" s="22"/>
      <c r="AP883" s="22"/>
      <c r="AQ883" s="22"/>
      <c r="AR883" s="22"/>
      <c r="AS883" s="22"/>
      <c r="AT883" s="22"/>
      <c r="AU883" s="22"/>
      <c r="AV883" s="22"/>
      <c r="AW883" s="22"/>
      <c r="AX883" s="22"/>
      <c r="AY883" s="22"/>
      <c r="AZ883" s="22"/>
      <c r="BA883" s="22"/>
      <c r="BB883" s="22"/>
      <c r="BC883" s="22"/>
      <c r="BD883" s="22"/>
      <c r="BE883" s="22"/>
      <c r="BF883" s="22"/>
      <c r="BG883" s="22"/>
      <c r="BH883" s="22"/>
      <c r="BI883" s="22"/>
      <c r="BJ883" s="22"/>
      <c r="BK883" s="22"/>
      <c r="BL883" s="22"/>
      <c r="BM883" s="22"/>
      <c r="BN883" s="22"/>
      <c r="BO883" s="22"/>
    </row>
    <row r="884" spans="28:67" x14ac:dyDescent="0.25">
      <c r="AB884" s="22"/>
      <c r="AC884" s="22"/>
      <c r="AD884" s="22"/>
      <c r="AE884" s="22"/>
      <c r="AF884" s="22"/>
      <c r="AG884" s="22"/>
      <c r="AH884" s="22"/>
      <c r="AI884" s="22"/>
      <c r="AJ884" s="22"/>
      <c r="AK884" s="22"/>
      <c r="AL884" s="22"/>
      <c r="AM884" s="22"/>
      <c r="AN884" s="22"/>
      <c r="AO884" s="22"/>
      <c r="AP884" s="22"/>
      <c r="AQ884" s="22"/>
      <c r="AR884" s="22"/>
      <c r="AS884" s="22"/>
      <c r="AT884" s="22"/>
      <c r="AU884" s="22"/>
      <c r="AV884" s="22"/>
      <c r="AW884" s="22"/>
      <c r="AX884" s="22"/>
      <c r="AY884" s="22"/>
      <c r="AZ884" s="22"/>
      <c r="BA884" s="22"/>
      <c r="BB884" s="22"/>
      <c r="BC884" s="22"/>
      <c r="BD884" s="22"/>
      <c r="BE884" s="22"/>
      <c r="BF884" s="22"/>
      <c r="BG884" s="22"/>
      <c r="BH884" s="22"/>
      <c r="BI884" s="22"/>
      <c r="BJ884" s="22"/>
      <c r="BK884" s="22"/>
      <c r="BL884" s="22"/>
      <c r="BM884" s="22"/>
      <c r="BN884" s="22"/>
      <c r="BO884" s="22"/>
    </row>
    <row r="885" spans="28:67" x14ac:dyDescent="0.25">
      <c r="AB885" s="22"/>
      <c r="AC885" s="22"/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  <c r="AQ885" s="22"/>
      <c r="AR885" s="22"/>
      <c r="AS885" s="22"/>
      <c r="AT885" s="22"/>
      <c r="AU885" s="22"/>
      <c r="AV885" s="22"/>
      <c r="AW885" s="22"/>
      <c r="AX885" s="22"/>
      <c r="AY885" s="22"/>
      <c r="AZ885" s="22"/>
      <c r="BA885" s="22"/>
      <c r="BB885" s="22"/>
      <c r="BC885" s="22"/>
      <c r="BD885" s="22"/>
      <c r="BE885" s="22"/>
      <c r="BF885" s="22"/>
      <c r="BG885" s="22"/>
      <c r="BH885" s="22"/>
      <c r="BI885" s="22"/>
      <c r="BJ885" s="22"/>
      <c r="BK885" s="22"/>
      <c r="BL885" s="22"/>
      <c r="BM885" s="22"/>
      <c r="BN885" s="22"/>
      <c r="BO885" s="22"/>
    </row>
    <row r="886" spans="28:67" x14ac:dyDescent="0.25">
      <c r="AB886" s="22"/>
      <c r="AC886" s="22"/>
      <c r="AD886" s="22"/>
      <c r="AE886" s="22"/>
      <c r="AF886" s="22"/>
      <c r="AG886" s="22"/>
      <c r="AH886" s="22"/>
      <c r="AI886" s="22"/>
      <c r="AJ886" s="22"/>
      <c r="AK886" s="22"/>
      <c r="AL886" s="22"/>
      <c r="AM886" s="22"/>
      <c r="AN886" s="22"/>
      <c r="AO886" s="22"/>
      <c r="AP886" s="22"/>
      <c r="AQ886" s="22"/>
      <c r="AR886" s="22"/>
      <c r="AS886" s="22"/>
      <c r="AT886" s="22"/>
      <c r="AU886" s="22"/>
      <c r="AV886" s="22"/>
      <c r="AW886" s="22"/>
      <c r="AX886" s="22"/>
      <c r="AY886" s="22"/>
      <c r="AZ886" s="22"/>
      <c r="BA886" s="22"/>
      <c r="BB886" s="22"/>
      <c r="BC886" s="22"/>
      <c r="BD886" s="22"/>
      <c r="BE886" s="22"/>
      <c r="BF886" s="22"/>
      <c r="BG886" s="22"/>
      <c r="BH886" s="22"/>
      <c r="BI886" s="22"/>
      <c r="BJ886" s="22"/>
      <c r="BK886" s="22"/>
      <c r="BL886" s="22"/>
      <c r="BM886" s="22"/>
      <c r="BN886" s="22"/>
      <c r="BO886" s="22"/>
    </row>
    <row r="887" spans="28:67" x14ac:dyDescent="0.25">
      <c r="AB887" s="22"/>
      <c r="AC887" s="22"/>
      <c r="AD887" s="22"/>
      <c r="AE887" s="22"/>
      <c r="AF887" s="22"/>
      <c r="AG887" s="22"/>
      <c r="AH887" s="22"/>
      <c r="AI887" s="22"/>
      <c r="AJ887" s="22"/>
      <c r="AK887" s="22"/>
      <c r="AL887" s="22"/>
      <c r="AM887" s="22"/>
      <c r="AN887" s="22"/>
      <c r="AO887" s="22"/>
      <c r="AP887" s="22"/>
      <c r="AQ887" s="22"/>
      <c r="AR887" s="22"/>
      <c r="AS887" s="22"/>
      <c r="AT887" s="22"/>
      <c r="AU887" s="22"/>
      <c r="AV887" s="22"/>
      <c r="AW887" s="22"/>
      <c r="AX887" s="22"/>
      <c r="AY887" s="22"/>
      <c r="AZ887" s="22"/>
      <c r="BA887" s="22"/>
      <c r="BB887" s="22"/>
      <c r="BC887" s="22"/>
      <c r="BD887" s="22"/>
      <c r="BE887" s="22"/>
      <c r="BF887" s="22"/>
      <c r="BG887" s="22"/>
      <c r="BH887" s="22"/>
      <c r="BI887" s="22"/>
      <c r="BJ887" s="22"/>
      <c r="BK887" s="22"/>
      <c r="BL887" s="22"/>
      <c r="BM887" s="22"/>
      <c r="BN887" s="22"/>
      <c r="BO887" s="22"/>
    </row>
    <row r="888" spans="28:67" x14ac:dyDescent="0.25">
      <c r="AB888" s="22"/>
      <c r="AC888" s="22"/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  <c r="AQ888" s="22"/>
      <c r="AR888" s="22"/>
      <c r="AS888" s="22"/>
      <c r="AT888" s="22"/>
      <c r="AU888" s="22"/>
      <c r="AV888" s="22"/>
      <c r="AW888" s="22"/>
      <c r="AX888" s="22"/>
      <c r="AY888" s="22"/>
      <c r="AZ888" s="22"/>
      <c r="BA888" s="22"/>
      <c r="BB888" s="22"/>
      <c r="BC888" s="22"/>
      <c r="BD888" s="22"/>
      <c r="BE888" s="22"/>
      <c r="BF888" s="22"/>
      <c r="BG888" s="22"/>
      <c r="BH888" s="22"/>
      <c r="BI888" s="22"/>
      <c r="BJ888" s="22"/>
      <c r="BK888" s="22"/>
      <c r="BL888" s="22"/>
      <c r="BM888" s="22"/>
      <c r="BN888" s="22"/>
      <c r="BO888" s="22"/>
    </row>
    <row r="889" spans="28:67" x14ac:dyDescent="0.25">
      <c r="AB889" s="22"/>
      <c r="AC889" s="22"/>
      <c r="AD889" s="22"/>
      <c r="AE889" s="22"/>
      <c r="AF889" s="22"/>
      <c r="AG889" s="22"/>
      <c r="AH889" s="22"/>
      <c r="AI889" s="22"/>
      <c r="AJ889" s="22"/>
      <c r="AK889" s="22"/>
      <c r="AL889" s="22"/>
      <c r="AM889" s="22"/>
      <c r="AN889" s="22"/>
      <c r="AO889" s="22"/>
      <c r="AP889" s="22"/>
      <c r="AQ889" s="22"/>
      <c r="AR889" s="22"/>
      <c r="AS889" s="22"/>
      <c r="AT889" s="22"/>
      <c r="AU889" s="22"/>
      <c r="AV889" s="22"/>
      <c r="AW889" s="22"/>
      <c r="AX889" s="22"/>
      <c r="AY889" s="22"/>
      <c r="AZ889" s="22"/>
      <c r="BA889" s="22"/>
      <c r="BB889" s="22"/>
      <c r="BC889" s="22"/>
      <c r="BD889" s="22"/>
      <c r="BE889" s="22"/>
      <c r="BF889" s="22"/>
      <c r="BG889" s="22"/>
      <c r="BH889" s="22"/>
      <c r="BI889" s="22"/>
      <c r="BJ889" s="22"/>
      <c r="BK889" s="22"/>
      <c r="BL889" s="22"/>
      <c r="BM889" s="22"/>
      <c r="BN889" s="22"/>
      <c r="BO889" s="22"/>
    </row>
    <row r="890" spans="28:67" x14ac:dyDescent="0.25">
      <c r="AB890" s="22"/>
      <c r="AC890" s="22"/>
      <c r="AD890" s="22"/>
      <c r="AE890" s="22"/>
      <c r="AF890" s="22"/>
      <c r="AG890" s="22"/>
      <c r="AH890" s="22"/>
      <c r="AI890" s="22"/>
      <c r="AJ890" s="22"/>
      <c r="AK890" s="22"/>
      <c r="AL890" s="22"/>
      <c r="AM890" s="22"/>
      <c r="AN890" s="22"/>
      <c r="AO890" s="22"/>
      <c r="AP890" s="22"/>
      <c r="AQ890" s="22"/>
      <c r="AR890" s="22"/>
      <c r="AS890" s="22"/>
      <c r="AT890" s="22"/>
      <c r="AU890" s="22"/>
      <c r="AV890" s="22"/>
      <c r="AW890" s="22"/>
      <c r="AX890" s="22"/>
      <c r="AY890" s="22"/>
      <c r="AZ890" s="22"/>
      <c r="BA890" s="22"/>
      <c r="BB890" s="22"/>
      <c r="BC890" s="22"/>
      <c r="BD890" s="22"/>
      <c r="BE890" s="22"/>
      <c r="BF890" s="22"/>
      <c r="BG890" s="22"/>
      <c r="BH890" s="22"/>
      <c r="BI890" s="22"/>
      <c r="BJ890" s="22"/>
      <c r="BK890" s="22"/>
      <c r="BL890" s="22"/>
      <c r="BM890" s="22"/>
      <c r="BN890" s="22"/>
      <c r="BO890" s="22"/>
    </row>
    <row r="891" spans="28:67" x14ac:dyDescent="0.25">
      <c r="AB891" s="22"/>
      <c r="AC891" s="22"/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  <c r="AQ891" s="22"/>
      <c r="AR891" s="22"/>
      <c r="AS891" s="22"/>
      <c r="AT891" s="22"/>
      <c r="AU891" s="22"/>
      <c r="AV891" s="22"/>
      <c r="AW891" s="22"/>
      <c r="AX891" s="22"/>
      <c r="AY891" s="22"/>
      <c r="AZ891" s="22"/>
      <c r="BA891" s="22"/>
      <c r="BB891" s="22"/>
      <c r="BC891" s="22"/>
      <c r="BD891" s="22"/>
      <c r="BE891" s="22"/>
      <c r="BF891" s="22"/>
      <c r="BG891" s="22"/>
      <c r="BH891" s="22"/>
      <c r="BI891" s="22"/>
      <c r="BJ891" s="22"/>
      <c r="BK891" s="22"/>
      <c r="BL891" s="22"/>
      <c r="BM891" s="22"/>
      <c r="BN891" s="22"/>
      <c r="BO891" s="22"/>
    </row>
    <row r="892" spans="28:67" x14ac:dyDescent="0.25">
      <c r="AB892" s="22"/>
      <c r="AC892" s="22"/>
      <c r="AD892" s="22"/>
      <c r="AE892" s="22"/>
      <c r="AF892" s="22"/>
      <c r="AG892" s="22"/>
      <c r="AH892" s="22"/>
      <c r="AI892" s="22"/>
      <c r="AJ892" s="22"/>
      <c r="AK892" s="22"/>
      <c r="AL892" s="22"/>
      <c r="AM892" s="22"/>
      <c r="AN892" s="22"/>
      <c r="AO892" s="22"/>
      <c r="AP892" s="22"/>
      <c r="AQ892" s="22"/>
      <c r="AR892" s="22"/>
      <c r="AS892" s="22"/>
      <c r="AT892" s="22"/>
      <c r="AU892" s="22"/>
      <c r="AV892" s="22"/>
      <c r="AW892" s="22"/>
      <c r="AX892" s="22"/>
      <c r="AY892" s="22"/>
      <c r="AZ892" s="22"/>
      <c r="BA892" s="22"/>
      <c r="BB892" s="22"/>
      <c r="BC892" s="22"/>
      <c r="BD892" s="22"/>
      <c r="BE892" s="22"/>
      <c r="BF892" s="22"/>
      <c r="BG892" s="22"/>
      <c r="BH892" s="22"/>
      <c r="BI892" s="22"/>
      <c r="BJ892" s="22"/>
      <c r="BK892" s="22"/>
      <c r="BL892" s="22"/>
      <c r="BM892" s="22"/>
      <c r="BN892" s="22"/>
      <c r="BO892" s="22"/>
    </row>
    <row r="893" spans="28:67" x14ac:dyDescent="0.25">
      <c r="AB893" s="22"/>
      <c r="AC893" s="22"/>
      <c r="AD893" s="22"/>
      <c r="AE893" s="22"/>
      <c r="AF893" s="22"/>
      <c r="AG893" s="22"/>
      <c r="AH893" s="22"/>
      <c r="AI893" s="22"/>
      <c r="AJ893" s="22"/>
      <c r="AK893" s="22"/>
      <c r="AL893" s="22"/>
      <c r="AM893" s="22"/>
      <c r="AN893" s="22"/>
      <c r="AO893" s="22"/>
      <c r="AP893" s="22"/>
      <c r="AQ893" s="22"/>
      <c r="AR893" s="22"/>
      <c r="AS893" s="22"/>
      <c r="AT893" s="22"/>
      <c r="AU893" s="22"/>
      <c r="AV893" s="22"/>
      <c r="AW893" s="22"/>
      <c r="AX893" s="22"/>
      <c r="AY893" s="22"/>
      <c r="AZ893" s="22"/>
      <c r="BA893" s="22"/>
      <c r="BB893" s="22"/>
      <c r="BC893" s="22"/>
      <c r="BD893" s="22"/>
      <c r="BE893" s="22"/>
      <c r="BF893" s="22"/>
      <c r="BG893" s="22"/>
      <c r="BH893" s="22"/>
      <c r="BI893" s="22"/>
      <c r="BJ893" s="22"/>
      <c r="BK893" s="22"/>
      <c r="BL893" s="22"/>
      <c r="BM893" s="22"/>
      <c r="BN893" s="22"/>
      <c r="BO893" s="22"/>
    </row>
    <row r="894" spans="28:67" x14ac:dyDescent="0.25">
      <c r="AB894" s="22"/>
      <c r="AC894" s="22"/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  <c r="AQ894" s="22"/>
      <c r="AR894" s="22"/>
      <c r="AS894" s="22"/>
      <c r="AT894" s="22"/>
      <c r="AU894" s="22"/>
      <c r="AV894" s="22"/>
      <c r="AW894" s="22"/>
      <c r="AX894" s="22"/>
      <c r="AY894" s="22"/>
      <c r="AZ894" s="22"/>
      <c r="BA894" s="22"/>
      <c r="BB894" s="22"/>
      <c r="BC894" s="22"/>
      <c r="BD894" s="22"/>
      <c r="BE894" s="22"/>
      <c r="BF894" s="22"/>
      <c r="BG894" s="22"/>
      <c r="BH894" s="22"/>
      <c r="BI894" s="22"/>
      <c r="BJ894" s="22"/>
      <c r="BK894" s="22"/>
      <c r="BL894" s="22"/>
      <c r="BM894" s="22"/>
      <c r="BN894" s="22"/>
      <c r="BO894" s="22"/>
    </row>
    <row r="895" spans="28:67" x14ac:dyDescent="0.25">
      <c r="AB895" s="22"/>
      <c r="AC895" s="22"/>
      <c r="AD895" s="22"/>
      <c r="AE895" s="22"/>
      <c r="AF895" s="22"/>
      <c r="AG895" s="22"/>
      <c r="AH895" s="22"/>
      <c r="AI895" s="22"/>
      <c r="AJ895" s="22"/>
      <c r="AK895" s="22"/>
      <c r="AL895" s="22"/>
      <c r="AM895" s="22"/>
      <c r="AN895" s="22"/>
      <c r="AO895" s="22"/>
      <c r="AP895" s="22"/>
      <c r="AQ895" s="22"/>
      <c r="AR895" s="22"/>
      <c r="AS895" s="22"/>
      <c r="AT895" s="22"/>
      <c r="AU895" s="22"/>
      <c r="AV895" s="22"/>
      <c r="AW895" s="22"/>
      <c r="AX895" s="22"/>
      <c r="AY895" s="22"/>
      <c r="AZ895" s="22"/>
      <c r="BA895" s="22"/>
      <c r="BB895" s="22"/>
      <c r="BC895" s="22"/>
      <c r="BD895" s="22"/>
      <c r="BE895" s="22"/>
      <c r="BF895" s="22"/>
      <c r="BG895" s="22"/>
      <c r="BH895" s="22"/>
      <c r="BI895" s="22"/>
      <c r="BJ895" s="22"/>
      <c r="BK895" s="22"/>
      <c r="BL895" s="22"/>
      <c r="BM895" s="22"/>
      <c r="BN895" s="22"/>
      <c r="BO895" s="22"/>
    </row>
    <row r="896" spans="28:67" x14ac:dyDescent="0.25">
      <c r="AB896" s="22"/>
      <c r="AC896" s="22"/>
      <c r="AD896" s="22"/>
      <c r="AE896" s="22"/>
      <c r="AF896" s="22"/>
      <c r="AG896" s="22"/>
      <c r="AH896" s="22"/>
      <c r="AI896" s="22"/>
      <c r="AJ896" s="22"/>
      <c r="AK896" s="22"/>
      <c r="AL896" s="22"/>
      <c r="AM896" s="22"/>
      <c r="AN896" s="22"/>
      <c r="AO896" s="22"/>
      <c r="AP896" s="22"/>
      <c r="AQ896" s="22"/>
      <c r="AR896" s="22"/>
      <c r="AS896" s="22"/>
      <c r="AT896" s="22"/>
      <c r="AU896" s="22"/>
      <c r="AV896" s="22"/>
      <c r="AW896" s="22"/>
      <c r="AX896" s="22"/>
      <c r="AY896" s="22"/>
      <c r="AZ896" s="22"/>
      <c r="BA896" s="22"/>
      <c r="BB896" s="22"/>
      <c r="BC896" s="22"/>
      <c r="BD896" s="22"/>
      <c r="BE896" s="22"/>
      <c r="BF896" s="22"/>
      <c r="BG896" s="22"/>
      <c r="BH896" s="22"/>
      <c r="BI896" s="22"/>
      <c r="BJ896" s="22"/>
      <c r="BK896" s="22"/>
      <c r="BL896" s="22"/>
      <c r="BM896" s="22"/>
      <c r="BN896" s="22"/>
      <c r="BO896" s="22"/>
    </row>
    <row r="897" spans="28:67" x14ac:dyDescent="0.25">
      <c r="AB897" s="22"/>
      <c r="AC897" s="22"/>
      <c r="AD897" s="22"/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  <c r="AQ897" s="22"/>
      <c r="AR897" s="22"/>
      <c r="AS897" s="22"/>
      <c r="AT897" s="22"/>
      <c r="AU897" s="22"/>
      <c r="AV897" s="22"/>
      <c r="AW897" s="22"/>
      <c r="AX897" s="22"/>
      <c r="AY897" s="22"/>
      <c r="AZ897" s="22"/>
      <c r="BA897" s="22"/>
      <c r="BB897" s="22"/>
      <c r="BC897" s="22"/>
      <c r="BD897" s="22"/>
      <c r="BE897" s="22"/>
      <c r="BF897" s="22"/>
      <c r="BG897" s="22"/>
      <c r="BH897" s="22"/>
      <c r="BI897" s="22"/>
      <c r="BJ897" s="22"/>
      <c r="BK897" s="22"/>
      <c r="BL897" s="22"/>
      <c r="BM897" s="22"/>
      <c r="BN897" s="22"/>
      <c r="BO897" s="22"/>
    </row>
    <row r="898" spans="28:67" x14ac:dyDescent="0.25">
      <c r="AB898" s="22"/>
      <c r="AC898" s="22"/>
      <c r="AD898" s="22"/>
      <c r="AE898" s="22"/>
      <c r="AF898" s="22"/>
      <c r="AG898" s="22"/>
      <c r="AH898" s="22"/>
      <c r="AI898" s="22"/>
      <c r="AJ898" s="22"/>
      <c r="AK898" s="22"/>
      <c r="AL898" s="22"/>
      <c r="AM898" s="22"/>
      <c r="AN898" s="22"/>
      <c r="AO898" s="22"/>
      <c r="AP898" s="22"/>
      <c r="AQ898" s="22"/>
      <c r="AR898" s="22"/>
      <c r="AS898" s="22"/>
      <c r="AT898" s="22"/>
      <c r="AU898" s="22"/>
      <c r="AV898" s="22"/>
      <c r="AW898" s="22"/>
      <c r="AX898" s="22"/>
      <c r="AY898" s="22"/>
      <c r="AZ898" s="22"/>
      <c r="BA898" s="22"/>
      <c r="BB898" s="22"/>
      <c r="BC898" s="22"/>
      <c r="BD898" s="22"/>
      <c r="BE898" s="22"/>
      <c r="BF898" s="22"/>
      <c r="BG898" s="22"/>
      <c r="BH898" s="22"/>
      <c r="BI898" s="22"/>
      <c r="BJ898" s="22"/>
      <c r="BK898" s="22"/>
      <c r="BL898" s="22"/>
      <c r="BM898" s="22"/>
      <c r="BN898" s="22"/>
      <c r="BO898" s="22"/>
    </row>
    <row r="899" spans="28:67" x14ac:dyDescent="0.25">
      <c r="AB899" s="22"/>
      <c r="AC899" s="22"/>
      <c r="AD899" s="22"/>
      <c r="AE899" s="22"/>
      <c r="AF899" s="22"/>
      <c r="AG899" s="22"/>
      <c r="AH899" s="22"/>
      <c r="AI899" s="22"/>
      <c r="AJ899" s="22"/>
      <c r="AK899" s="22"/>
      <c r="AL899" s="22"/>
      <c r="AM899" s="22"/>
      <c r="AN899" s="22"/>
      <c r="AO899" s="22"/>
      <c r="AP899" s="22"/>
      <c r="AQ899" s="22"/>
      <c r="AR899" s="22"/>
      <c r="AS899" s="22"/>
      <c r="AT899" s="22"/>
      <c r="AU899" s="22"/>
      <c r="AV899" s="22"/>
      <c r="AW899" s="22"/>
      <c r="AX899" s="22"/>
      <c r="AY899" s="22"/>
      <c r="AZ899" s="22"/>
      <c r="BA899" s="22"/>
      <c r="BB899" s="22"/>
      <c r="BC899" s="22"/>
      <c r="BD899" s="22"/>
      <c r="BE899" s="22"/>
      <c r="BF899" s="22"/>
      <c r="BG899" s="22"/>
      <c r="BH899" s="22"/>
      <c r="BI899" s="22"/>
      <c r="BJ899" s="22"/>
      <c r="BK899" s="22"/>
      <c r="BL899" s="22"/>
      <c r="BM899" s="22"/>
      <c r="BN899" s="22"/>
      <c r="BO899" s="22"/>
    </row>
    <row r="900" spans="28:67" x14ac:dyDescent="0.25">
      <c r="AB900" s="22"/>
      <c r="AC900" s="22"/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  <c r="AQ900" s="22"/>
      <c r="AR900" s="22"/>
      <c r="AS900" s="22"/>
      <c r="AT900" s="22"/>
      <c r="AU900" s="22"/>
      <c r="AV900" s="22"/>
      <c r="AW900" s="22"/>
      <c r="AX900" s="22"/>
      <c r="AY900" s="22"/>
      <c r="AZ900" s="22"/>
      <c r="BA900" s="22"/>
      <c r="BB900" s="22"/>
      <c r="BC900" s="22"/>
      <c r="BD900" s="22"/>
      <c r="BE900" s="22"/>
      <c r="BF900" s="22"/>
      <c r="BG900" s="22"/>
      <c r="BH900" s="22"/>
      <c r="BI900" s="22"/>
      <c r="BJ900" s="22"/>
      <c r="BK900" s="22"/>
      <c r="BL900" s="22"/>
      <c r="BM900" s="22"/>
      <c r="BN900" s="22"/>
      <c r="BO900" s="22"/>
    </row>
    <row r="901" spans="28:67" x14ac:dyDescent="0.25">
      <c r="AB901" s="22"/>
      <c r="AC901" s="22"/>
      <c r="AD901" s="22"/>
      <c r="AE901" s="22"/>
      <c r="AF901" s="22"/>
      <c r="AG901" s="22"/>
      <c r="AH901" s="22"/>
      <c r="AI901" s="22"/>
      <c r="AJ901" s="22"/>
      <c r="AK901" s="22"/>
      <c r="AL901" s="22"/>
      <c r="AM901" s="22"/>
      <c r="AN901" s="22"/>
      <c r="AO901" s="22"/>
      <c r="AP901" s="22"/>
      <c r="AQ901" s="22"/>
      <c r="AR901" s="22"/>
      <c r="AS901" s="22"/>
      <c r="AT901" s="22"/>
      <c r="AU901" s="22"/>
      <c r="AV901" s="22"/>
      <c r="AW901" s="22"/>
      <c r="AX901" s="22"/>
      <c r="AY901" s="22"/>
      <c r="AZ901" s="22"/>
      <c r="BA901" s="22"/>
      <c r="BB901" s="22"/>
      <c r="BC901" s="22"/>
      <c r="BD901" s="22"/>
      <c r="BE901" s="22"/>
      <c r="BF901" s="22"/>
      <c r="BG901" s="22"/>
      <c r="BH901" s="22"/>
      <c r="BI901" s="22"/>
      <c r="BJ901" s="22"/>
      <c r="BK901" s="22"/>
      <c r="BL901" s="22"/>
      <c r="BM901" s="22"/>
      <c r="BN901" s="22"/>
      <c r="BO901" s="22"/>
    </row>
    <row r="902" spans="28:67" x14ac:dyDescent="0.25">
      <c r="AB902" s="22"/>
      <c r="AC902" s="22"/>
      <c r="AD902" s="22"/>
      <c r="AE902" s="22"/>
      <c r="AF902" s="22"/>
      <c r="AG902" s="22"/>
      <c r="AH902" s="22"/>
      <c r="AI902" s="22"/>
      <c r="AJ902" s="22"/>
      <c r="AK902" s="22"/>
      <c r="AL902" s="22"/>
      <c r="AM902" s="22"/>
      <c r="AN902" s="22"/>
      <c r="AO902" s="22"/>
      <c r="AP902" s="22"/>
      <c r="AQ902" s="22"/>
      <c r="AR902" s="22"/>
      <c r="AS902" s="22"/>
      <c r="AT902" s="22"/>
      <c r="AU902" s="22"/>
      <c r="AV902" s="22"/>
      <c r="AW902" s="22"/>
      <c r="AX902" s="22"/>
      <c r="AY902" s="22"/>
      <c r="AZ902" s="22"/>
      <c r="BA902" s="22"/>
      <c r="BB902" s="22"/>
      <c r="BC902" s="22"/>
      <c r="BD902" s="22"/>
      <c r="BE902" s="22"/>
      <c r="BF902" s="22"/>
      <c r="BG902" s="22"/>
      <c r="BH902" s="22"/>
      <c r="BI902" s="22"/>
      <c r="BJ902" s="22"/>
      <c r="BK902" s="22"/>
      <c r="BL902" s="22"/>
      <c r="BM902" s="22"/>
      <c r="BN902" s="22"/>
      <c r="BO902" s="22"/>
    </row>
    <row r="903" spans="28:67" x14ac:dyDescent="0.25">
      <c r="AB903" s="22"/>
      <c r="AC903" s="22"/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  <c r="AQ903" s="22"/>
      <c r="AR903" s="22"/>
      <c r="AS903" s="22"/>
      <c r="AT903" s="22"/>
      <c r="AU903" s="22"/>
      <c r="AV903" s="22"/>
      <c r="AW903" s="22"/>
      <c r="AX903" s="22"/>
      <c r="AY903" s="22"/>
      <c r="AZ903" s="22"/>
      <c r="BA903" s="22"/>
      <c r="BB903" s="22"/>
      <c r="BC903" s="22"/>
      <c r="BD903" s="22"/>
      <c r="BE903" s="22"/>
      <c r="BF903" s="22"/>
      <c r="BG903" s="22"/>
      <c r="BH903" s="22"/>
      <c r="BI903" s="22"/>
      <c r="BJ903" s="22"/>
      <c r="BK903" s="22"/>
      <c r="BL903" s="22"/>
      <c r="BM903" s="22"/>
      <c r="BN903" s="22"/>
      <c r="BO903" s="22"/>
    </row>
    <row r="904" spans="28:67" x14ac:dyDescent="0.25"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</row>
    <row r="905" spans="28:67" x14ac:dyDescent="0.25">
      <c r="AB905" s="22"/>
      <c r="AC905" s="22"/>
      <c r="AD905" s="22"/>
      <c r="AE905" s="22"/>
      <c r="AF905" s="22"/>
      <c r="AG905" s="22"/>
      <c r="AH905" s="22"/>
      <c r="AI905" s="22"/>
      <c r="AJ905" s="22"/>
      <c r="AK905" s="22"/>
      <c r="AL905" s="22"/>
      <c r="AM905" s="22"/>
      <c r="AN905" s="22"/>
      <c r="AO905" s="22"/>
      <c r="AP905" s="22"/>
      <c r="AQ905" s="22"/>
      <c r="AR905" s="22"/>
      <c r="AS905" s="22"/>
      <c r="AT905" s="22"/>
      <c r="AU905" s="22"/>
      <c r="AV905" s="22"/>
      <c r="AW905" s="22"/>
      <c r="AX905" s="22"/>
      <c r="AY905" s="22"/>
      <c r="AZ905" s="22"/>
      <c r="BA905" s="22"/>
      <c r="BB905" s="22"/>
      <c r="BC905" s="22"/>
      <c r="BD905" s="22"/>
      <c r="BE905" s="22"/>
      <c r="BF905" s="22"/>
      <c r="BG905" s="22"/>
      <c r="BH905" s="22"/>
      <c r="BI905" s="22"/>
      <c r="BJ905" s="22"/>
      <c r="BK905" s="22"/>
      <c r="BL905" s="22"/>
      <c r="BM905" s="22"/>
      <c r="BN905" s="22"/>
      <c r="BO905" s="22"/>
    </row>
    <row r="906" spans="28:67" x14ac:dyDescent="0.25">
      <c r="AB906" s="22"/>
      <c r="AC906" s="22"/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  <c r="AQ906" s="22"/>
      <c r="AR906" s="22"/>
      <c r="AS906" s="22"/>
      <c r="AT906" s="22"/>
      <c r="AU906" s="22"/>
      <c r="AV906" s="22"/>
      <c r="AW906" s="22"/>
      <c r="AX906" s="22"/>
      <c r="AY906" s="22"/>
      <c r="AZ906" s="22"/>
      <c r="BA906" s="22"/>
      <c r="BB906" s="22"/>
      <c r="BC906" s="22"/>
      <c r="BD906" s="22"/>
      <c r="BE906" s="22"/>
      <c r="BF906" s="22"/>
      <c r="BG906" s="22"/>
      <c r="BH906" s="22"/>
      <c r="BI906" s="22"/>
      <c r="BJ906" s="22"/>
      <c r="BK906" s="22"/>
      <c r="BL906" s="22"/>
      <c r="BM906" s="22"/>
      <c r="BN906" s="22"/>
      <c r="BO906" s="22"/>
    </row>
    <row r="907" spans="28:67" x14ac:dyDescent="0.25">
      <c r="AB907" s="22"/>
      <c r="AC907" s="22"/>
      <c r="AD907" s="22"/>
      <c r="AE907" s="22"/>
      <c r="AF907" s="22"/>
      <c r="AG907" s="22"/>
      <c r="AH907" s="22"/>
      <c r="AI907" s="22"/>
      <c r="AJ907" s="22"/>
      <c r="AK907" s="22"/>
      <c r="AL907" s="22"/>
      <c r="AM907" s="22"/>
      <c r="AN907" s="22"/>
      <c r="AO907" s="22"/>
      <c r="AP907" s="22"/>
      <c r="AQ907" s="22"/>
      <c r="AR907" s="22"/>
      <c r="AS907" s="22"/>
      <c r="AT907" s="22"/>
      <c r="AU907" s="22"/>
      <c r="AV907" s="22"/>
      <c r="AW907" s="22"/>
      <c r="AX907" s="22"/>
      <c r="AY907" s="22"/>
      <c r="AZ907" s="22"/>
      <c r="BA907" s="22"/>
      <c r="BB907" s="22"/>
      <c r="BC907" s="22"/>
      <c r="BD907" s="22"/>
      <c r="BE907" s="22"/>
      <c r="BF907" s="22"/>
      <c r="BG907" s="22"/>
      <c r="BH907" s="22"/>
      <c r="BI907" s="22"/>
      <c r="BJ907" s="22"/>
      <c r="BK907" s="22"/>
      <c r="BL907" s="22"/>
      <c r="BM907" s="22"/>
      <c r="BN907" s="22"/>
      <c r="BO907" s="22"/>
    </row>
    <row r="908" spans="28:67" x14ac:dyDescent="0.25">
      <c r="AB908" s="22"/>
      <c r="AC908" s="22"/>
      <c r="AD908" s="22"/>
      <c r="AE908" s="22"/>
      <c r="AF908" s="22"/>
      <c r="AG908" s="22"/>
      <c r="AH908" s="22"/>
      <c r="AI908" s="22"/>
      <c r="AJ908" s="22"/>
      <c r="AK908" s="22"/>
      <c r="AL908" s="22"/>
      <c r="AM908" s="22"/>
      <c r="AN908" s="22"/>
      <c r="AO908" s="22"/>
      <c r="AP908" s="22"/>
      <c r="AQ908" s="22"/>
      <c r="AR908" s="22"/>
      <c r="AS908" s="22"/>
      <c r="AT908" s="22"/>
      <c r="AU908" s="22"/>
      <c r="AV908" s="22"/>
      <c r="AW908" s="22"/>
      <c r="AX908" s="22"/>
      <c r="AY908" s="22"/>
      <c r="AZ908" s="22"/>
      <c r="BA908" s="22"/>
      <c r="BB908" s="22"/>
      <c r="BC908" s="22"/>
      <c r="BD908" s="22"/>
      <c r="BE908" s="22"/>
      <c r="BF908" s="22"/>
      <c r="BG908" s="22"/>
      <c r="BH908" s="22"/>
      <c r="BI908" s="22"/>
      <c r="BJ908" s="22"/>
      <c r="BK908" s="22"/>
      <c r="BL908" s="22"/>
      <c r="BM908" s="22"/>
      <c r="BN908" s="22"/>
      <c r="BO908" s="22"/>
    </row>
    <row r="909" spans="28:67" x14ac:dyDescent="0.25">
      <c r="AB909" s="22"/>
      <c r="AC909" s="22"/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  <c r="AQ909" s="22"/>
      <c r="AR909" s="22"/>
      <c r="AS909" s="22"/>
      <c r="AT909" s="22"/>
      <c r="AU909" s="22"/>
      <c r="AV909" s="22"/>
      <c r="AW909" s="22"/>
      <c r="AX909" s="22"/>
      <c r="AY909" s="22"/>
      <c r="AZ909" s="22"/>
      <c r="BA909" s="22"/>
      <c r="BB909" s="22"/>
      <c r="BC909" s="22"/>
      <c r="BD909" s="22"/>
      <c r="BE909" s="22"/>
      <c r="BF909" s="22"/>
      <c r="BG909" s="22"/>
      <c r="BH909" s="22"/>
      <c r="BI909" s="22"/>
      <c r="BJ909" s="22"/>
      <c r="BK909" s="22"/>
      <c r="BL909" s="22"/>
      <c r="BM909" s="22"/>
      <c r="BN909" s="22"/>
      <c r="BO909" s="22"/>
    </row>
    <row r="910" spans="28:67" x14ac:dyDescent="0.25">
      <c r="AB910" s="22"/>
      <c r="AC910" s="22"/>
      <c r="AD910" s="22"/>
      <c r="AE910" s="22"/>
      <c r="AF910" s="22"/>
      <c r="AG910" s="22"/>
      <c r="AH910" s="22"/>
      <c r="AI910" s="22"/>
      <c r="AJ910" s="22"/>
      <c r="AK910" s="22"/>
      <c r="AL910" s="22"/>
      <c r="AM910" s="22"/>
      <c r="AN910" s="22"/>
      <c r="AO910" s="22"/>
      <c r="AP910" s="22"/>
      <c r="AQ910" s="22"/>
      <c r="AR910" s="22"/>
      <c r="AS910" s="22"/>
      <c r="AT910" s="22"/>
      <c r="AU910" s="22"/>
      <c r="AV910" s="22"/>
      <c r="AW910" s="22"/>
      <c r="AX910" s="22"/>
      <c r="AY910" s="22"/>
      <c r="AZ910" s="22"/>
      <c r="BA910" s="22"/>
      <c r="BB910" s="22"/>
      <c r="BC910" s="22"/>
      <c r="BD910" s="22"/>
      <c r="BE910" s="22"/>
      <c r="BF910" s="22"/>
      <c r="BG910" s="22"/>
      <c r="BH910" s="22"/>
      <c r="BI910" s="22"/>
      <c r="BJ910" s="22"/>
      <c r="BK910" s="22"/>
      <c r="BL910" s="22"/>
      <c r="BM910" s="22"/>
      <c r="BN910" s="22"/>
      <c r="BO910" s="22"/>
    </row>
    <row r="911" spans="28:67" x14ac:dyDescent="0.25">
      <c r="AB911" s="22"/>
      <c r="AC911" s="22"/>
      <c r="AD911" s="22"/>
      <c r="AE911" s="22"/>
      <c r="AF911" s="22"/>
      <c r="AG911" s="22"/>
      <c r="AH911" s="22"/>
      <c r="AI911" s="22"/>
      <c r="AJ911" s="22"/>
      <c r="AK911" s="22"/>
      <c r="AL911" s="22"/>
      <c r="AM911" s="22"/>
      <c r="AN911" s="22"/>
      <c r="AO911" s="22"/>
      <c r="AP911" s="22"/>
      <c r="AQ911" s="22"/>
      <c r="AR911" s="22"/>
      <c r="AS911" s="22"/>
      <c r="AT911" s="22"/>
      <c r="AU911" s="22"/>
      <c r="AV911" s="22"/>
      <c r="AW911" s="22"/>
      <c r="AX911" s="22"/>
      <c r="AY911" s="22"/>
      <c r="AZ911" s="22"/>
      <c r="BA911" s="22"/>
      <c r="BB911" s="22"/>
      <c r="BC911" s="22"/>
      <c r="BD911" s="22"/>
      <c r="BE911" s="22"/>
      <c r="BF911" s="22"/>
      <c r="BG911" s="22"/>
      <c r="BH911" s="22"/>
      <c r="BI911" s="22"/>
      <c r="BJ911" s="22"/>
      <c r="BK911" s="22"/>
      <c r="BL911" s="22"/>
      <c r="BM911" s="22"/>
      <c r="BN911" s="22"/>
      <c r="BO911" s="22"/>
    </row>
    <row r="912" spans="28:67" x14ac:dyDescent="0.25">
      <c r="AB912" s="22"/>
      <c r="AC912" s="22"/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  <c r="AQ912" s="22"/>
      <c r="AR912" s="22"/>
      <c r="AS912" s="22"/>
      <c r="AT912" s="22"/>
      <c r="AU912" s="22"/>
      <c r="AV912" s="22"/>
      <c r="AW912" s="22"/>
      <c r="AX912" s="22"/>
      <c r="AY912" s="22"/>
      <c r="AZ912" s="22"/>
      <c r="BA912" s="22"/>
      <c r="BB912" s="22"/>
      <c r="BC912" s="22"/>
      <c r="BD912" s="22"/>
      <c r="BE912" s="22"/>
      <c r="BF912" s="22"/>
      <c r="BG912" s="22"/>
      <c r="BH912" s="22"/>
      <c r="BI912" s="22"/>
      <c r="BJ912" s="22"/>
      <c r="BK912" s="22"/>
      <c r="BL912" s="22"/>
      <c r="BM912" s="22"/>
      <c r="BN912" s="22"/>
      <c r="BO912" s="22"/>
    </row>
    <row r="913" spans="28:67" x14ac:dyDescent="0.25">
      <c r="AB913" s="22"/>
      <c r="AC913" s="22"/>
      <c r="AD913" s="22"/>
      <c r="AE913" s="22"/>
      <c r="AF913" s="22"/>
      <c r="AG913" s="22"/>
      <c r="AH913" s="22"/>
      <c r="AI913" s="22"/>
      <c r="AJ913" s="22"/>
      <c r="AK913" s="22"/>
      <c r="AL913" s="22"/>
      <c r="AM913" s="22"/>
      <c r="AN913" s="22"/>
      <c r="AO913" s="22"/>
      <c r="AP913" s="22"/>
      <c r="AQ913" s="22"/>
      <c r="AR913" s="22"/>
      <c r="AS913" s="22"/>
      <c r="AT913" s="22"/>
      <c r="AU913" s="22"/>
      <c r="AV913" s="22"/>
      <c r="AW913" s="22"/>
      <c r="AX913" s="22"/>
      <c r="AY913" s="22"/>
      <c r="AZ913" s="22"/>
      <c r="BA913" s="22"/>
      <c r="BB913" s="22"/>
      <c r="BC913" s="22"/>
      <c r="BD913" s="22"/>
      <c r="BE913" s="22"/>
      <c r="BF913" s="22"/>
      <c r="BG913" s="22"/>
      <c r="BH913" s="22"/>
      <c r="BI913" s="22"/>
      <c r="BJ913" s="22"/>
      <c r="BK913" s="22"/>
      <c r="BL913" s="22"/>
      <c r="BM913" s="22"/>
      <c r="BN913" s="22"/>
      <c r="BO913" s="22"/>
    </row>
    <row r="914" spans="28:67" x14ac:dyDescent="0.25">
      <c r="AB914" s="22"/>
      <c r="AC914" s="22"/>
      <c r="AD914" s="22"/>
      <c r="AE914" s="22"/>
      <c r="AF914" s="22"/>
      <c r="AG914" s="22"/>
      <c r="AH914" s="22"/>
      <c r="AI914" s="22"/>
      <c r="AJ914" s="22"/>
      <c r="AK914" s="22"/>
      <c r="AL914" s="22"/>
      <c r="AM914" s="22"/>
      <c r="AN914" s="22"/>
      <c r="AO914" s="22"/>
      <c r="AP914" s="22"/>
      <c r="AQ914" s="22"/>
      <c r="AR914" s="22"/>
      <c r="AS914" s="22"/>
      <c r="AT914" s="22"/>
      <c r="AU914" s="22"/>
      <c r="AV914" s="22"/>
      <c r="AW914" s="22"/>
      <c r="AX914" s="22"/>
      <c r="AY914" s="22"/>
      <c r="AZ914" s="22"/>
      <c r="BA914" s="22"/>
      <c r="BB914" s="22"/>
      <c r="BC914" s="22"/>
      <c r="BD914" s="22"/>
      <c r="BE914" s="22"/>
      <c r="BF914" s="22"/>
      <c r="BG914" s="22"/>
      <c r="BH914" s="22"/>
      <c r="BI914" s="22"/>
      <c r="BJ914" s="22"/>
      <c r="BK914" s="22"/>
      <c r="BL914" s="22"/>
      <c r="BM914" s="22"/>
      <c r="BN914" s="22"/>
      <c r="BO914" s="22"/>
    </row>
    <row r="915" spans="28:67" x14ac:dyDescent="0.25">
      <c r="AB915" s="22"/>
      <c r="AC915" s="22"/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  <c r="AQ915" s="22"/>
      <c r="AR915" s="22"/>
      <c r="AS915" s="22"/>
      <c r="AT915" s="22"/>
      <c r="AU915" s="22"/>
      <c r="AV915" s="22"/>
      <c r="AW915" s="22"/>
      <c r="AX915" s="22"/>
      <c r="AY915" s="22"/>
      <c r="AZ915" s="22"/>
      <c r="BA915" s="22"/>
      <c r="BB915" s="22"/>
      <c r="BC915" s="22"/>
      <c r="BD915" s="22"/>
      <c r="BE915" s="22"/>
      <c r="BF915" s="22"/>
      <c r="BG915" s="22"/>
      <c r="BH915" s="22"/>
      <c r="BI915" s="22"/>
      <c r="BJ915" s="22"/>
      <c r="BK915" s="22"/>
      <c r="BL915" s="22"/>
      <c r="BM915" s="22"/>
      <c r="BN915" s="22"/>
      <c r="BO915" s="22"/>
    </row>
    <row r="916" spans="28:67" x14ac:dyDescent="0.25">
      <c r="AB916" s="22"/>
      <c r="AC916" s="22"/>
      <c r="AD916" s="22"/>
      <c r="AE916" s="22"/>
      <c r="AF916" s="22"/>
      <c r="AG916" s="22"/>
      <c r="AH916" s="22"/>
      <c r="AI916" s="22"/>
      <c r="AJ916" s="22"/>
      <c r="AK916" s="22"/>
      <c r="AL916" s="22"/>
      <c r="AM916" s="22"/>
      <c r="AN916" s="22"/>
      <c r="AO916" s="22"/>
      <c r="AP916" s="22"/>
      <c r="AQ916" s="22"/>
      <c r="AR916" s="22"/>
      <c r="AS916" s="22"/>
      <c r="AT916" s="22"/>
      <c r="AU916" s="22"/>
      <c r="AV916" s="22"/>
      <c r="AW916" s="22"/>
      <c r="AX916" s="22"/>
      <c r="AY916" s="22"/>
      <c r="AZ916" s="22"/>
      <c r="BA916" s="22"/>
      <c r="BB916" s="22"/>
      <c r="BC916" s="22"/>
      <c r="BD916" s="22"/>
      <c r="BE916" s="22"/>
      <c r="BF916" s="22"/>
      <c r="BG916" s="22"/>
      <c r="BH916" s="22"/>
      <c r="BI916" s="22"/>
      <c r="BJ916" s="22"/>
      <c r="BK916" s="22"/>
      <c r="BL916" s="22"/>
      <c r="BM916" s="22"/>
      <c r="BN916" s="22"/>
      <c r="BO916" s="22"/>
    </row>
    <row r="917" spans="28:67" x14ac:dyDescent="0.25">
      <c r="AB917" s="22"/>
      <c r="AC917" s="22"/>
      <c r="AD917" s="22"/>
      <c r="AE917" s="22"/>
      <c r="AF917" s="22"/>
      <c r="AG917" s="22"/>
      <c r="AH917" s="22"/>
      <c r="AI917" s="22"/>
      <c r="AJ917" s="22"/>
      <c r="AK917" s="22"/>
      <c r="AL917" s="22"/>
      <c r="AM917" s="22"/>
      <c r="AN917" s="22"/>
      <c r="AO917" s="22"/>
      <c r="AP917" s="22"/>
      <c r="AQ917" s="22"/>
      <c r="AR917" s="22"/>
      <c r="AS917" s="22"/>
      <c r="AT917" s="22"/>
      <c r="AU917" s="22"/>
      <c r="AV917" s="22"/>
      <c r="AW917" s="22"/>
      <c r="AX917" s="22"/>
      <c r="AY917" s="22"/>
      <c r="AZ917" s="22"/>
      <c r="BA917" s="22"/>
      <c r="BB917" s="22"/>
      <c r="BC917" s="22"/>
      <c r="BD917" s="22"/>
      <c r="BE917" s="22"/>
      <c r="BF917" s="22"/>
      <c r="BG917" s="22"/>
      <c r="BH917" s="22"/>
      <c r="BI917" s="22"/>
      <c r="BJ917" s="22"/>
      <c r="BK917" s="22"/>
      <c r="BL917" s="22"/>
      <c r="BM917" s="22"/>
      <c r="BN917" s="22"/>
      <c r="BO917" s="22"/>
    </row>
    <row r="918" spans="28:67" x14ac:dyDescent="0.25">
      <c r="AB918" s="22"/>
      <c r="AC918" s="22"/>
      <c r="AD918" s="22"/>
      <c r="AE918" s="22"/>
      <c r="AF918" s="22"/>
      <c r="AG918" s="22"/>
      <c r="AH918" s="22"/>
      <c r="AI918" s="22"/>
      <c r="AJ918" s="22"/>
      <c r="AK918" s="22"/>
      <c r="AL918" s="22"/>
      <c r="AM918" s="22"/>
      <c r="AN918" s="22"/>
      <c r="AO918" s="22"/>
      <c r="AP918" s="22"/>
      <c r="AQ918" s="22"/>
      <c r="AR918" s="22"/>
      <c r="AS918" s="22"/>
      <c r="AT918" s="22"/>
      <c r="AU918" s="22"/>
      <c r="AV918" s="22"/>
      <c r="AW918" s="22"/>
      <c r="AX918" s="22"/>
      <c r="AY918" s="22"/>
      <c r="AZ918" s="22"/>
      <c r="BA918" s="22"/>
      <c r="BB918" s="22"/>
      <c r="BC918" s="22"/>
      <c r="BD918" s="22"/>
      <c r="BE918" s="22"/>
      <c r="BF918" s="22"/>
      <c r="BG918" s="22"/>
      <c r="BH918" s="22"/>
      <c r="BI918" s="22"/>
      <c r="BJ918" s="22"/>
      <c r="BK918" s="22"/>
      <c r="BL918" s="22"/>
      <c r="BM918" s="22"/>
      <c r="BN918" s="22"/>
      <c r="BO918" s="22"/>
    </row>
    <row r="919" spans="28:67" x14ac:dyDescent="0.25">
      <c r="AB919" s="22"/>
      <c r="AC919" s="22"/>
      <c r="AD919" s="22"/>
      <c r="AE919" s="22"/>
      <c r="AF919" s="22"/>
      <c r="AG919" s="22"/>
      <c r="AH919" s="22"/>
      <c r="AI919" s="22"/>
      <c r="AJ919" s="22"/>
      <c r="AK919" s="22"/>
      <c r="AL919" s="22"/>
      <c r="AM919" s="22"/>
      <c r="AN919" s="22"/>
      <c r="AO919" s="22"/>
      <c r="AP919" s="22"/>
      <c r="AQ919" s="22"/>
      <c r="AR919" s="22"/>
      <c r="AS919" s="22"/>
      <c r="AT919" s="22"/>
      <c r="AU919" s="22"/>
      <c r="AV919" s="22"/>
      <c r="AW919" s="22"/>
      <c r="AX919" s="22"/>
      <c r="AY919" s="22"/>
      <c r="AZ919" s="22"/>
      <c r="BA919" s="22"/>
      <c r="BB919" s="22"/>
      <c r="BC919" s="22"/>
      <c r="BD919" s="22"/>
      <c r="BE919" s="22"/>
      <c r="BF919" s="22"/>
      <c r="BG919" s="22"/>
      <c r="BH919" s="22"/>
      <c r="BI919" s="22"/>
      <c r="BJ919" s="22"/>
      <c r="BK919" s="22"/>
      <c r="BL919" s="22"/>
      <c r="BM919" s="22"/>
      <c r="BN919" s="22"/>
      <c r="BO919" s="22"/>
    </row>
    <row r="920" spans="28:67" x14ac:dyDescent="0.25">
      <c r="AB920" s="22"/>
      <c r="AC920" s="22"/>
      <c r="AD920" s="22"/>
      <c r="AE920" s="22"/>
      <c r="AF920" s="22"/>
      <c r="AG920" s="22"/>
      <c r="AH920" s="22"/>
      <c r="AI920" s="22"/>
      <c r="AJ920" s="22"/>
      <c r="AK920" s="22"/>
      <c r="AL920" s="22"/>
      <c r="AM920" s="22"/>
      <c r="AN920" s="22"/>
      <c r="AO920" s="22"/>
      <c r="AP920" s="22"/>
      <c r="AQ920" s="22"/>
      <c r="AR920" s="22"/>
      <c r="AS920" s="22"/>
      <c r="AT920" s="22"/>
      <c r="AU920" s="22"/>
      <c r="AV920" s="22"/>
      <c r="AW920" s="22"/>
      <c r="AX920" s="22"/>
      <c r="AY920" s="22"/>
      <c r="AZ920" s="22"/>
      <c r="BA920" s="22"/>
      <c r="BB920" s="22"/>
      <c r="BC920" s="22"/>
      <c r="BD920" s="22"/>
      <c r="BE920" s="22"/>
      <c r="BF920" s="22"/>
      <c r="BG920" s="22"/>
      <c r="BH920" s="22"/>
      <c r="BI920" s="22"/>
      <c r="BJ920" s="22"/>
      <c r="BK920" s="22"/>
      <c r="BL920" s="22"/>
      <c r="BM920" s="22"/>
      <c r="BN920" s="22"/>
      <c r="BO920" s="22"/>
    </row>
    <row r="921" spans="28:67" x14ac:dyDescent="0.25">
      <c r="AB921" s="22"/>
      <c r="AC921" s="22"/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  <c r="AQ921" s="22"/>
      <c r="AR921" s="22"/>
      <c r="AS921" s="22"/>
      <c r="AT921" s="22"/>
      <c r="AU921" s="22"/>
      <c r="AV921" s="22"/>
      <c r="AW921" s="22"/>
      <c r="AX921" s="22"/>
      <c r="AY921" s="22"/>
      <c r="AZ921" s="22"/>
      <c r="BA921" s="22"/>
      <c r="BB921" s="22"/>
      <c r="BC921" s="22"/>
      <c r="BD921" s="22"/>
      <c r="BE921" s="22"/>
      <c r="BF921" s="22"/>
      <c r="BG921" s="22"/>
      <c r="BH921" s="22"/>
      <c r="BI921" s="22"/>
      <c r="BJ921" s="22"/>
      <c r="BK921" s="22"/>
      <c r="BL921" s="22"/>
      <c r="BM921" s="22"/>
      <c r="BN921" s="22"/>
      <c r="BO921" s="22"/>
    </row>
    <row r="922" spans="28:67" x14ac:dyDescent="0.25">
      <c r="AB922" s="22"/>
      <c r="AC922" s="22"/>
      <c r="AD922" s="22"/>
      <c r="AE922" s="22"/>
      <c r="AF922" s="22"/>
      <c r="AG922" s="22"/>
      <c r="AH922" s="22"/>
      <c r="AI922" s="22"/>
      <c r="AJ922" s="22"/>
      <c r="AK922" s="22"/>
      <c r="AL922" s="22"/>
      <c r="AM922" s="22"/>
      <c r="AN922" s="22"/>
      <c r="AO922" s="22"/>
      <c r="AP922" s="22"/>
      <c r="AQ922" s="22"/>
      <c r="AR922" s="22"/>
      <c r="AS922" s="22"/>
      <c r="AT922" s="22"/>
      <c r="AU922" s="22"/>
      <c r="AV922" s="22"/>
      <c r="AW922" s="22"/>
      <c r="AX922" s="22"/>
      <c r="AY922" s="22"/>
      <c r="AZ922" s="22"/>
      <c r="BA922" s="22"/>
      <c r="BB922" s="22"/>
      <c r="BC922" s="22"/>
      <c r="BD922" s="22"/>
      <c r="BE922" s="22"/>
      <c r="BF922" s="22"/>
      <c r="BG922" s="22"/>
      <c r="BH922" s="22"/>
      <c r="BI922" s="22"/>
      <c r="BJ922" s="22"/>
      <c r="BK922" s="22"/>
      <c r="BL922" s="22"/>
      <c r="BM922" s="22"/>
      <c r="BN922" s="22"/>
      <c r="BO922" s="22"/>
    </row>
    <row r="923" spans="28:67" x14ac:dyDescent="0.25">
      <c r="AB923" s="22"/>
      <c r="AC923" s="22"/>
      <c r="AD923" s="22"/>
      <c r="AE923" s="22"/>
      <c r="AF923" s="22"/>
      <c r="AG923" s="22"/>
      <c r="AH923" s="22"/>
      <c r="AI923" s="22"/>
      <c r="AJ923" s="22"/>
      <c r="AK923" s="22"/>
      <c r="AL923" s="22"/>
      <c r="AM923" s="22"/>
      <c r="AN923" s="22"/>
      <c r="AO923" s="22"/>
      <c r="AP923" s="22"/>
      <c r="AQ923" s="22"/>
      <c r="AR923" s="22"/>
      <c r="AS923" s="22"/>
      <c r="AT923" s="22"/>
      <c r="AU923" s="22"/>
      <c r="AV923" s="22"/>
      <c r="AW923" s="22"/>
      <c r="AX923" s="22"/>
      <c r="AY923" s="22"/>
      <c r="AZ923" s="22"/>
      <c r="BA923" s="22"/>
      <c r="BB923" s="22"/>
      <c r="BC923" s="22"/>
      <c r="BD923" s="22"/>
      <c r="BE923" s="22"/>
      <c r="BF923" s="22"/>
      <c r="BG923" s="22"/>
      <c r="BH923" s="22"/>
      <c r="BI923" s="22"/>
      <c r="BJ923" s="22"/>
      <c r="BK923" s="22"/>
      <c r="BL923" s="22"/>
      <c r="BM923" s="22"/>
      <c r="BN923" s="22"/>
      <c r="BO923" s="22"/>
    </row>
    <row r="924" spans="28:67" x14ac:dyDescent="0.25">
      <c r="AB924" s="22"/>
      <c r="AC924" s="22"/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  <c r="AQ924" s="22"/>
      <c r="AR924" s="22"/>
      <c r="AS924" s="22"/>
      <c r="AT924" s="22"/>
      <c r="AU924" s="22"/>
      <c r="AV924" s="22"/>
      <c r="AW924" s="22"/>
      <c r="AX924" s="22"/>
      <c r="AY924" s="22"/>
      <c r="AZ924" s="22"/>
      <c r="BA924" s="22"/>
      <c r="BB924" s="22"/>
      <c r="BC924" s="22"/>
      <c r="BD924" s="22"/>
      <c r="BE924" s="22"/>
      <c r="BF924" s="22"/>
      <c r="BG924" s="22"/>
      <c r="BH924" s="22"/>
      <c r="BI924" s="22"/>
      <c r="BJ924" s="22"/>
      <c r="BK924" s="22"/>
      <c r="BL924" s="22"/>
      <c r="BM924" s="22"/>
      <c r="BN924" s="22"/>
      <c r="BO924" s="22"/>
    </row>
    <row r="925" spans="28:67" x14ac:dyDescent="0.25">
      <c r="AB925" s="22"/>
      <c r="AC925" s="22"/>
      <c r="AD925" s="22"/>
      <c r="AE925" s="22"/>
      <c r="AF925" s="22"/>
      <c r="AG925" s="22"/>
      <c r="AH925" s="22"/>
      <c r="AI925" s="22"/>
      <c r="AJ925" s="22"/>
      <c r="AK925" s="22"/>
      <c r="AL925" s="22"/>
      <c r="AM925" s="22"/>
      <c r="AN925" s="22"/>
      <c r="AO925" s="22"/>
      <c r="AP925" s="22"/>
      <c r="AQ925" s="22"/>
      <c r="AR925" s="22"/>
      <c r="AS925" s="22"/>
      <c r="AT925" s="22"/>
      <c r="AU925" s="22"/>
      <c r="AV925" s="22"/>
      <c r="AW925" s="22"/>
      <c r="AX925" s="22"/>
      <c r="AY925" s="22"/>
      <c r="AZ925" s="22"/>
      <c r="BA925" s="22"/>
      <c r="BB925" s="22"/>
      <c r="BC925" s="22"/>
      <c r="BD925" s="22"/>
      <c r="BE925" s="22"/>
      <c r="BF925" s="22"/>
      <c r="BG925" s="22"/>
      <c r="BH925" s="22"/>
      <c r="BI925" s="22"/>
      <c r="BJ925" s="22"/>
      <c r="BK925" s="22"/>
      <c r="BL925" s="22"/>
      <c r="BM925" s="22"/>
      <c r="BN925" s="22"/>
      <c r="BO925" s="22"/>
    </row>
    <row r="926" spans="28:67" x14ac:dyDescent="0.25">
      <c r="AB926" s="22"/>
      <c r="AC926" s="22"/>
      <c r="AD926" s="22"/>
      <c r="AE926" s="22"/>
      <c r="AF926" s="22"/>
      <c r="AG926" s="22"/>
      <c r="AH926" s="22"/>
      <c r="AI926" s="22"/>
      <c r="AJ926" s="22"/>
      <c r="AK926" s="22"/>
      <c r="AL926" s="22"/>
      <c r="AM926" s="22"/>
      <c r="AN926" s="22"/>
      <c r="AO926" s="22"/>
      <c r="AP926" s="22"/>
      <c r="AQ926" s="22"/>
      <c r="AR926" s="22"/>
      <c r="AS926" s="22"/>
      <c r="AT926" s="22"/>
      <c r="AU926" s="22"/>
      <c r="AV926" s="22"/>
      <c r="AW926" s="22"/>
      <c r="AX926" s="22"/>
      <c r="AY926" s="22"/>
      <c r="AZ926" s="22"/>
      <c r="BA926" s="22"/>
      <c r="BB926" s="22"/>
      <c r="BC926" s="22"/>
      <c r="BD926" s="22"/>
      <c r="BE926" s="22"/>
      <c r="BF926" s="22"/>
      <c r="BG926" s="22"/>
      <c r="BH926" s="22"/>
      <c r="BI926" s="22"/>
      <c r="BJ926" s="22"/>
      <c r="BK926" s="22"/>
      <c r="BL926" s="22"/>
      <c r="BM926" s="22"/>
      <c r="BN926" s="22"/>
      <c r="BO926" s="22"/>
    </row>
    <row r="927" spans="28:67" x14ac:dyDescent="0.25">
      <c r="AB927" s="22"/>
      <c r="AC927" s="22"/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  <c r="AQ927" s="22"/>
      <c r="AR927" s="22"/>
      <c r="AS927" s="22"/>
      <c r="AT927" s="22"/>
      <c r="AU927" s="22"/>
      <c r="AV927" s="22"/>
      <c r="AW927" s="22"/>
      <c r="AX927" s="22"/>
      <c r="AY927" s="22"/>
      <c r="AZ927" s="22"/>
      <c r="BA927" s="22"/>
      <c r="BB927" s="22"/>
      <c r="BC927" s="22"/>
      <c r="BD927" s="22"/>
      <c r="BE927" s="22"/>
      <c r="BF927" s="22"/>
      <c r="BG927" s="22"/>
      <c r="BH927" s="22"/>
      <c r="BI927" s="22"/>
      <c r="BJ927" s="22"/>
      <c r="BK927" s="22"/>
      <c r="BL927" s="22"/>
      <c r="BM927" s="22"/>
      <c r="BN927" s="22"/>
      <c r="BO927" s="22"/>
    </row>
    <row r="928" spans="28:67" x14ac:dyDescent="0.25">
      <c r="AB928" s="22"/>
      <c r="AC928" s="22"/>
      <c r="AD928" s="22"/>
      <c r="AE928" s="22"/>
      <c r="AF928" s="22"/>
      <c r="AG928" s="22"/>
      <c r="AH928" s="22"/>
      <c r="AI928" s="22"/>
      <c r="AJ928" s="22"/>
      <c r="AK928" s="22"/>
      <c r="AL928" s="22"/>
      <c r="AM928" s="22"/>
      <c r="AN928" s="22"/>
      <c r="AO928" s="22"/>
      <c r="AP928" s="22"/>
      <c r="AQ928" s="22"/>
      <c r="AR928" s="22"/>
      <c r="AS928" s="22"/>
      <c r="AT928" s="22"/>
      <c r="AU928" s="22"/>
      <c r="AV928" s="22"/>
      <c r="AW928" s="22"/>
      <c r="AX928" s="22"/>
      <c r="AY928" s="22"/>
      <c r="AZ928" s="22"/>
      <c r="BA928" s="22"/>
      <c r="BB928" s="22"/>
      <c r="BC928" s="22"/>
      <c r="BD928" s="22"/>
      <c r="BE928" s="22"/>
      <c r="BF928" s="22"/>
      <c r="BG928" s="22"/>
      <c r="BH928" s="22"/>
      <c r="BI928" s="22"/>
      <c r="BJ928" s="22"/>
      <c r="BK928" s="22"/>
      <c r="BL928" s="22"/>
      <c r="BM928" s="22"/>
      <c r="BN928" s="22"/>
      <c r="BO928" s="22"/>
    </row>
    <row r="929" spans="28:67" x14ac:dyDescent="0.25">
      <c r="AB929" s="22"/>
      <c r="AC929" s="22"/>
      <c r="AD929" s="22"/>
      <c r="AE929" s="22"/>
      <c r="AF929" s="22"/>
      <c r="AG929" s="22"/>
      <c r="AH929" s="22"/>
      <c r="AI929" s="22"/>
      <c r="AJ929" s="22"/>
      <c r="AK929" s="22"/>
      <c r="AL929" s="22"/>
      <c r="AM929" s="22"/>
      <c r="AN929" s="22"/>
      <c r="AO929" s="22"/>
      <c r="AP929" s="22"/>
      <c r="AQ929" s="22"/>
      <c r="AR929" s="22"/>
      <c r="AS929" s="22"/>
      <c r="AT929" s="22"/>
      <c r="AU929" s="22"/>
      <c r="AV929" s="22"/>
      <c r="AW929" s="22"/>
      <c r="AX929" s="22"/>
      <c r="AY929" s="22"/>
      <c r="AZ929" s="22"/>
      <c r="BA929" s="22"/>
      <c r="BB929" s="22"/>
      <c r="BC929" s="22"/>
      <c r="BD929" s="22"/>
      <c r="BE929" s="22"/>
      <c r="BF929" s="22"/>
      <c r="BG929" s="22"/>
      <c r="BH929" s="22"/>
      <c r="BI929" s="22"/>
      <c r="BJ929" s="22"/>
      <c r="BK929" s="22"/>
      <c r="BL929" s="22"/>
      <c r="BM929" s="22"/>
      <c r="BN929" s="22"/>
      <c r="BO929" s="22"/>
    </row>
    <row r="930" spans="28:67" x14ac:dyDescent="0.25">
      <c r="AB930" s="22"/>
      <c r="AC930" s="22"/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  <c r="AQ930" s="22"/>
      <c r="AR930" s="22"/>
      <c r="AS930" s="22"/>
      <c r="AT930" s="22"/>
      <c r="AU930" s="22"/>
      <c r="AV930" s="22"/>
      <c r="AW930" s="22"/>
      <c r="AX930" s="22"/>
      <c r="AY930" s="22"/>
      <c r="AZ930" s="22"/>
      <c r="BA930" s="22"/>
      <c r="BB930" s="22"/>
      <c r="BC930" s="22"/>
      <c r="BD930" s="22"/>
      <c r="BE930" s="22"/>
      <c r="BF930" s="22"/>
      <c r="BG930" s="22"/>
      <c r="BH930" s="22"/>
      <c r="BI930" s="22"/>
      <c r="BJ930" s="22"/>
      <c r="BK930" s="22"/>
      <c r="BL930" s="22"/>
      <c r="BM930" s="22"/>
      <c r="BN930" s="22"/>
      <c r="BO930" s="22"/>
    </row>
    <row r="931" spans="28:67" x14ac:dyDescent="0.25">
      <c r="AB931" s="22"/>
      <c r="AC931" s="22"/>
      <c r="AD931" s="22"/>
      <c r="AE931" s="22"/>
      <c r="AF931" s="22"/>
      <c r="AG931" s="22"/>
      <c r="AH931" s="22"/>
      <c r="AI931" s="22"/>
      <c r="AJ931" s="22"/>
      <c r="AK931" s="22"/>
      <c r="AL931" s="22"/>
      <c r="AM931" s="22"/>
      <c r="AN931" s="22"/>
      <c r="AO931" s="22"/>
      <c r="AP931" s="22"/>
      <c r="AQ931" s="22"/>
      <c r="AR931" s="22"/>
      <c r="AS931" s="22"/>
      <c r="AT931" s="22"/>
      <c r="AU931" s="22"/>
      <c r="AV931" s="22"/>
      <c r="AW931" s="22"/>
      <c r="AX931" s="22"/>
      <c r="AY931" s="22"/>
      <c r="AZ931" s="22"/>
      <c r="BA931" s="22"/>
      <c r="BB931" s="22"/>
      <c r="BC931" s="22"/>
      <c r="BD931" s="22"/>
      <c r="BE931" s="22"/>
      <c r="BF931" s="22"/>
      <c r="BG931" s="22"/>
      <c r="BH931" s="22"/>
      <c r="BI931" s="22"/>
      <c r="BJ931" s="22"/>
      <c r="BK931" s="22"/>
      <c r="BL931" s="22"/>
      <c r="BM931" s="22"/>
      <c r="BN931" s="22"/>
      <c r="BO931" s="22"/>
    </row>
    <row r="932" spans="28:67" x14ac:dyDescent="0.25">
      <c r="AB932" s="22"/>
      <c r="AC932" s="22"/>
      <c r="AD932" s="22"/>
      <c r="AE932" s="22"/>
      <c r="AF932" s="22"/>
      <c r="AG932" s="22"/>
      <c r="AH932" s="22"/>
      <c r="AI932" s="22"/>
      <c r="AJ932" s="22"/>
      <c r="AK932" s="22"/>
      <c r="AL932" s="22"/>
      <c r="AM932" s="22"/>
      <c r="AN932" s="22"/>
      <c r="AO932" s="22"/>
      <c r="AP932" s="22"/>
      <c r="AQ932" s="22"/>
      <c r="AR932" s="22"/>
      <c r="AS932" s="22"/>
      <c r="AT932" s="22"/>
      <c r="AU932" s="22"/>
      <c r="AV932" s="22"/>
      <c r="AW932" s="22"/>
      <c r="AX932" s="22"/>
      <c r="AY932" s="22"/>
      <c r="AZ932" s="22"/>
      <c r="BA932" s="22"/>
      <c r="BB932" s="22"/>
      <c r="BC932" s="22"/>
      <c r="BD932" s="22"/>
      <c r="BE932" s="22"/>
      <c r="BF932" s="22"/>
      <c r="BG932" s="22"/>
      <c r="BH932" s="22"/>
      <c r="BI932" s="22"/>
      <c r="BJ932" s="22"/>
      <c r="BK932" s="22"/>
      <c r="BL932" s="22"/>
      <c r="BM932" s="22"/>
      <c r="BN932" s="22"/>
      <c r="BO932" s="22"/>
    </row>
    <row r="933" spans="28:67" x14ac:dyDescent="0.25">
      <c r="AB933" s="22"/>
      <c r="AC933" s="22"/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  <c r="AQ933" s="22"/>
      <c r="AR933" s="22"/>
      <c r="AS933" s="22"/>
      <c r="AT933" s="22"/>
      <c r="AU933" s="22"/>
      <c r="AV933" s="22"/>
      <c r="AW933" s="22"/>
      <c r="AX933" s="22"/>
      <c r="AY933" s="22"/>
      <c r="AZ933" s="22"/>
      <c r="BA933" s="22"/>
      <c r="BB933" s="22"/>
      <c r="BC933" s="22"/>
      <c r="BD933" s="22"/>
      <c r="BE933" s="22"/>
      <c r="BF933" s="22"/>
      <c r="BG933" s="22"/>
      <c r="BH933" s="22"/>
      <c r="BI933" s="22"/>
      <c r="BJ933" s="22"/>
      <c r="BK933" s="22"/>
      <c r="BL933" s="22"/>
      <c r="BM933" s="22"/>
      <c r="BN933" s="22"/>
      <c r="BO933" s="22"/>
    </row>
    <row r="934" spans="28:67" x14ac:dyDescent="0.25">
      <c r="AB934" s="22"/>
      <c r="AC934" s="22"/>
      <c r="AD934" s="22"/>
      <c r="AE934" s="22"/>
      <c r="AF934" s="22"/>
      <c r="AG934" s="22"/>
      <c r="AH934" s="22"/>
      <c r="AI934" s="22"/>
      <c r="AJ934" s="22"/>
      <c r="AK934" s="22"/>
      <c r="AL934" s="22"/>
      <c r="AM934" s="22"/>
      <c r="AN934" s="22"/>
      <c r="AO934" s="22"/>
      <c r="AP934" s="22"/>
      <c r="AQ934" s="22"/>
      <c r="AR934" s="22"/>
      <c r="AS934" s="22"/>
      <c r="AT934" s="22"/>
      <c r="AU934" s="22"/>
      <c r="AV934" s="22"/>
      <c r="AW934" s="22"/>
      <c r="AX934" s="22"/>
      <c r="AY934" s="22"/>
      <c r="AZ934" s="22"/>
      <c r="BA934" s="22"/>
      <c r="BB934" s="22"/>
      <c r="BC934" s="22"/>
      <c r="BD934" s="22"/>
      <c r="BE934" s="22"/>
      <c r="BF934" s="22"/>
      <c r="BG934" s="22"/>
      <c r="BH934" s="22"/>
      <c r="BI934" s="22"/>
      <c r="BJ934" s="22"/>
      <c r="BK934" s="22"/>
      <c r="BL934" s="22"/>
      <c r="BM934" s="22"/>
      <c r="BN934" s="22"/>
      <c r="BO934" s="22"/>
    </row>
    <row r="935" spans="28:67" x14ac:dyDescent="0.25">
      <c r="AB935" s="22"/>
      <c r="AC935" s="22"/>
      <c r="AD935" s="22"/>
      <c r="AE935" s="22"/>
      <c r="AF935" s="22"/>
      <c r="AG935" s="22"/>
      <c r="AH935" s="22"/>
      <c r="AI935" s="22"/>
      <c r="AJ935" s="22"/>
      <c r="AK935" s="22"/>
      <c r="AL935" s="22"/>
      <c r="AM935" s="22"/>
      <c r="AN935" s="22"/>
      <c r="AO935" s="22"/>
      <c r="AP935" s="22"/>
      <c r="AQ935" s="22"/>
      <c r="AR935" s="22"/>
      <c r="AS935" s="22"/>
      <c r="AT935" s="22"/>
      <c r="AU935" s="22"/>
      <c r="AV935" s="22"/>
      <c r="AW935" s="22"/>
      <c r="AX935" s="22"/>
      <c r="AY935" s="22"/>
      <c r="AZ935" s="22"/>
      <c r="BA935" s="22"/>
      <c r="BB935" s="22"/>
      <c r="BC935" s="22"/>
      <c r="BD935" s="22"/>
      <c r="BE935" s="22"/>
      <c r="BF935" s="22"/>
      <c r="BG935" s="22"/>
      <c r="BH935" s="22"/>
      <c r="BI935" s="22"/>
      <c r="BJ935" s="22"/>
      <c r="BK935" s="22"/>
      <c r="BL935" s="22"/>
      <c r="BM935" s="22"/>
      <c r="BN935" s="22"/>
      <c r="BO935" s="22"/>
    </row>
    <row r="936" spans="28:67" x14ac:dyDescent="0.25">
      <c r="AB936" s="22"/>
      <c r="AC936" s="22"/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  <c r="AQ936" s="22"/>
      <c r="AR936" s="22"/>
      <c r="AS936" s="22"/>
      <c r="AT936" s="22"/>
      <c r="AU936" s="22"/>
      <c r="AV936" s="22"/>
      <c r="AW936" s="22"/>
      <c r="AX936" s="22"/>
      <c r="AY936" s="22"/>
      <c r="AZ936" s="22"/>
      <c r="BA936" s="22"/>
      <c r="BB936" s="22"/>
      <c r="BC936" s="22"/>
      <c r="BD936" s="22"/>
      <c r="BE936" s="22"/>
      <c r="BF936" s="22"/>
      <c r="BG936" s="22"/>
      <c r="BH936" s="22"/>
      <c r="BI936" s="22"/>
      <c r="BJ936" s="22"/>
      <c r="BK936" s="22"/>
      <c r="BL936" s="22"/>
      <c r="BM936" s="22"/>
      <c r="BN936" s="22"/>
      <c r="BO936" s="22"/>
    </row>
    <row r="937" spans="28:67" x14ac:dyDescent="0.25">
      <c r="AB937" s="22"/>
      <c r="AC937" s="22"/>
      <c r="AD937" s="22"/>
      <c r="AE937" s="22"/>
      <c r="AF937" s="22"/>
      <c r="AG937" s="22"/>
      <c r="AH937" s="22"/>
      <c r="AI937" s="22"/>
      <c r="AJ937" s="22"/>
      <c r="AK937" s="22"/>
      <c r="AL937" s="22"/>
      <c r="AM937" s="22"/>
      <c r="AN937" s="22"/>
      <c r="AO937" s="22"/>
      <c r="AP937" s="22"/>
      <c r="AQ937" s="22"/>
      <c r="AR937" s="22"/>
      <c r="AS937" s="22"/>
      <c r="AT937" s="22"/>
      <c r="AU937" s="22"/>
      <c r="AV937" s="22"/>
      <c r="AW937" s="22"/>
      <c r="AX937" s="22"/>
      <c r="AY937" s="22"/>
      <c r="AZ937" s="22"/>
      <c r="BA937" s="22"/>
      <c r="BB937" s="22"/>
      <c r="BC937" s="22"/>
      <c r="BD937" s="22"/>
      <c r="BE937" s="22"/>
      <c r="BF937" s="22"/>
      <c r="BG937" s="22"/>
      <c r="BH937" s="22"/>
      <c r="BI937" s="22"/>
      <c r="BJ937" s="22"/>
      <c r="BK937" s="22"/>
      <c r="BL937" s="22"/>
      <c r="BM937" s="22"/>
      <c r="BN937" s="22"/>
      <c r="BO937" s="22"/>
    </row>
    <row r="938" spans="28:67" x14ac:dyDescent="0.25">
      <c r="AB938" s="22"/>
      <c r="AC938" s="22"/>
      <c r="AD938" s="22"/>
      <c r="AE938" s="22"/>
      <c r="AF938" s="22"/>
      <c r="AG938" s="22"/>
      <c r="AH938" s="22"/>
      <c r="AI938" s="22"/>
      <c r="AJ938" s="22"/>
      <c r="AK938" s="22"/>
      <c r="AL938" s="22"/>
      <c r="AM938" s="22"/>
      <c r="AN938" s="22"/>
      <c r="AO938" s="22"/>
      <c r="AP938" s="22"/>
      <c r="AQ938" s="22"/>
      <c r="AR938" s="22"/>
      <c r="AS938" s="22"/>
      <c r="AT938" s="22"/>
      <c r="AU938" s="22"/>
      <c r="AV938" s="22"/>
      <c r="AW938" s="22"/>
      <c r="AX938" s="22"/>
      <c r="AY938" s="22"/>
      <c r="AZ938" s="22"/>
      <c r="BA938" s="22"/>
      <c r="BB938" s="22"/>
      <c r="BC938" s="22"/>
      <c r="BD938" s="22"/>
      <c r="BE938" s="22"/>
      <c r="BF938" s="22"/>
      <c r="BG938" s="22"/>
      <c r="BH938" s="22"/>
      <c r="BI938" s="22"/>
      <c r="BJ938" s="22"/>
      <c r="BK938" s="22"/>
      <c r="BL938" s="22"/>
      <c r="BM938" s="22"/>
      <c r="BN938" s="22"/>
      <c r="BO938" s="22"/>
    </row>
    <row r="939" spans="28:67" x14ac:dyDescent="0.25">
      <c r="AB939" s="22"/>
      <c r="AC939" s="22"/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  <c r="AQ939" s="22"/>
      <c r="AR939" s="22"/>
      <c r="AS939" s="22"/>
      <c r="AT939" s="22"/>
      <c r="AU939" s="22"/>
      <c r="AV939" s="22"/>
      <c r="AW939" s="22"/>
      <c r="AX939" s="22"/>
      <c r="AY939" s="22"/>
      <c r="AZ939" s="22"/>
      <c r="BA939" s="22"/>
      <c r="BB939" s="22"/>
      <c r="BC939" s="22"/>
      <c r="BD939" s="22"/>
      <c r="BE939" s="22"/>
      <c r="BF939" s="22"/>
      <c r="BG939" s="22"/>
      <c r="BH939" s="22"/>
      <c r="BI939" s="22"/>
      <c r="BJ939" s="22"/>
      <c r="BK939" s="22"/>
      <c r="BL939" s="22"/>
      <c r="BM939" s="22"/>
      <c r="BN939" s="22"/>
      <c r="BO939" s="22"/>
    </row>
    <row r="940" spans="28:67" x14ac:dyDescent="0.25">
      <c r="AB940" s="22"/>
      <c r="AC940" s="22"/>
      <c r="AD940" s="22"/>
      <c r="AE940" s="22"/>
      <c r="AF940" s="22"/>
      <c r="AG940" s="22"/>
      <c r="AH940" s="22"/>
      <c r="AI940" s="22"/>
      <c r="AJ940" s="22"/>
      <c r="AK940" s="22"/>
      <c r="AL940" s="22"/>
      <c r="AM940" s="22"/>
      <c r="AN940" s="22"/>
      <c r="AO940" s="22"/>
      <c r="AP940" s="22"/>
      <c r="AQ940" s="22"/>
      <c r="AR940" s="22"/>
      <c r="AS940" s="22"/>
      <c r="AT940" s="22"/>
      <c r="AU940" s="22"/>
      <c r="AV940" s="22"/>
      <c r="AW940" s="22"/>
      <c r="AX940" s="22"/>
      <c r="AY940" s="22"/>
      <c r="AZ940" s="22"/>
      <c r="BA940" s="22"/>
      <c r="BB940" s="22"/>
      <c r="BC940" s="22"/>
      <c r="BD940" s="22"/>
      <c r="BE940" s="22"/>
      <c r="BF940" s="22"/>
      <c r="BG940" s="22"/>
      <c r="BH940" s="22"/>
      <c r="BI940" s="22"/>
      <c r="BJ940" s="22"/>
      <c r="BK940" s="22"/>
      <c r="BL940" s="22"/>
      <c r="BM940" s="22"/>
      <c r="BN940" s="22"/>
      <c r="BO940" s="22"/>
    </row>
    <row r="941" spans="28:67" x14ac:dyDescent="0.25">
      <c r="AB941" s="22"/>
      <c r="AC941" s="22"/>
      <c r="AD941" s="22"/>
      <c r="AE941" s="22"/>
      <c r="AF941" s="22"/>
      <c r="AG941" s="22"/>
      <c r="AH941" s="22"/>
      <c r="AI941" s="22"/>
      <c r="AJ941" s="22"/>
      <c r="AK941" s="22"/>
      <c r="AL941" s="22"/>
      <c r="AM941" s="22"/>
      <c r="AN941" s="22"/>
      <c r="AO941" s="22"/>
      <c r="AP941" s="22"/>
      <c r="AQ941" s="22"/>
      <c r="AR941" s="22"/>
      <c r="AS941" s="22"/>
      <c r="AT941" s="22"/>
      <c r="AU941" s="22"/>
      <c r="AV941" s="22"/>
      <c r="AW941" s="22"/>
      <c r="AX941" s="22"/>
      <c r="AY941" s="22"/>
      <c r="AZ941" s="22"/>
      <c r="BA941" s="22"/>
      <c r="BB941" s="22"/>
      <c r="BC941" s="22"/>
      <c r="BD941" s="22"/>
      <c r="BE941" s="22"/>
      <c r="BF941" s="22"/>
      <c r="BG941" s="22"/>
      <c r="BH941" s="22"/>
      <c r="BI941" s="22"/>
      <c r="BJ941" s="22"/>
      <c r="BK941" s="22"/>
      <c r="BL941" s="22"/>
      <c r="BM941" s="22"/>
      <c r="BN941" s="22"/>
      <c r="BO941" s="22"/>
    </row>
    <row r="942" spans="28:67" x14ac:dyDescent="0.25">
      <c r="AB942" s="22"/>
      <c r="AC942" s="22"/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  <c r="AQ942" s="22"/>
      <c r="AR942" s="22"/>
      <c r="AS942" s="22"/>
      <c r="AT942" s="22"/>
      <c r="AU942" s="22"/>
      <c r="AV942" s="22"/>
      <c r="AW942" s="22"/>
      <c r="AX942" s="22"/>
      <c r="AY942" s="22"/>
      <c r="AZ942" s="22"/>
      <c r="BA942" s="22"/>
      <c r="BB942" s="22"/>
      <c r="BC942" s="22"/>
      <c r="BD942" s="22"/>
      <c r="BE942" s="22"/>
      <c r="BF942" s="22"/>
      <c r="BG942" s="22"/>
      <c r="BH942" s="22"/>
      <c r="BI942" s="22"/>
      <c r="BJ942" s="22"/>
      <c r="BK942" s="22"/>
      <c r="BL942" s="22"/>
      <c r="BM942" s="22"/>
      <c r="BN942" s="22"/>
      <c r="BO942" s="22"/>
    </row>
    <row r="943" spans="28:67" x14ac:dyDescent="0.25">
      <c r="AB943" s="22"/>
      <c r="AC943" s="22"/>
      <c r="AD943" s="22"/>
      <c r="AE943" s="22"/>
      <c r="AF943" s="22"/>
      <c r="AG943" s="22"/>
      <c r="AH943" s="22"/>
      <c r="AI943" s="22"/>
      <c r="AJ943" s="22"/>
      <c r="AK943" s="22"/>
      <c r="AL943" s="22"/>
      <c r="AM943" s="22"/>
      <c r="AN943" s="22"/>
      <c r="AO943" s="22"/>
      <c r="AP943" s="22"/>
      <c r="AQ943" s="22"/>
      <c r="AR943" s="22"/>
      <c r="AS943" s="22"/>
      <c r="AT943" s="22"/>
      <c r="AU943" s="22"/>
      <c r="AV943" s="22"/>
      <c r="AW943" s="22"/>
      <c r="AX943" s="22"/>
      <c r="AY943" s="22"/>
      <c r="AZ943" s="22"/>
      <c r="BA943" s="22"/>
      <c r="BB943" s="22"/>
      <c r="BC943" s="22"/>
      <c r="BD943" s="22"/>
      <c r="BE943" s="22"/>
      <c r="BF943" s="22"/>
      <c r="BG943" s="22"/>
      <c r="BH943" s="22"/>
      <c r="BI943" s="22"/>
      <c r="BJ943" s="22"/>
      <c r="BK943" s="22"/>
      <c r="BL943" s="22"/>
      <c r="BM943" s="22"/>
      <c r="BN943" s="22"/>
      <c r="BO943" s="22"/>
    </row>
    <row r="944" spans="28:67" x14ac:dyDescent="0.25">
      <c r="AB944" s="22"/>
      <c r="AC944" s="22"/>
      <c r="AD944" s="22"/>
      <c r="AE944" s="22"/>
      <c r="AF944" s="22"/>
      <c r="AG944" s="22"/>
      <c r="AH944" s="22"/>
      <c r="AI944" s="22"/>
      <c r="AJ944" s="22"/>
      <c r="AK944" s="22"/>
      <c r="AL944" s="22"/>
      <c r="AM944" s="22"/>
      <c r="AN944" s="22"/>
      <c r="AO944" s="22"/>
      <c r="AP944" s="22"/>
      <c r="AQ944" s="22"/>
      <c r="AR944" s="22"/>
      <c r="AS944" s="22"/>
      <c r="AT944" s="22"/>
      <c r="AU944" s="22"/>
      <c r="AV944" s="22"/>
      <c r="AW944" s="22"/>
      <c r="AX944" s="22"/>
      <c r="AY944" s="22"/>
      <c r="AZ944" s="22"/>
      <c r="BA944" s="22"/>
      <c r="BB944" s="22"/>
      <c r="BC944" s="22"/>
      <c r="BD944" s="22"/>
      <c r="BE944" s="22"/>
      <c r="BF944" s="22"/>
      <c r="BG944" s="22"/>
      <c r="BH944" s="22"/>
      <c r="BI944" s="22"/>
      <c r="BJ944" s="22"/>
      <c r="BK944" s="22"/>
      <c r="BL944" s="22"/>
      <c r="BM944" s="22"/>
      <c r="BN944" s="22"/>
      <c r="BO944" s="22"/>
    </row>
    <row r="945" spans="28:67" x14ac:dyDescent="0.25">
      <c r="AB945" s="22"/>
      <c r="AC945" s="22"/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  <c r="AQ945" s="22"/>
      <c r="AR945" s="22"/>
      <c r="AS945" s="22"/>
      <c r="AT945" s="22"/>
      <c r="AU945" s="22"/>
      <c r="AV945" s="22"/>
      <c r="AW945" s="22"/>
      <c r="AX945" s="22"/>
      <c r="AY945" s="22"/>
      <c r="AZ945" s="22"/>
      <c r="BA945" s="22"/>
      <c r="BB945" s="22"/>
      <c r="BC945" s="22"/>
      <c r="BD945" s="22"/>
      <c r="BE945" s="22"/>
      <c r="BF945" s="22"/>
      <c r="BG945" s="22"/>
      <c r="BH945" s="22"/>
      <c r="BI945" s="22"/>
      <c r="BJ945" s="22"/>
      <c r="BK945" s="22"/>
      <c r="BL945" s="22"/>
      <c r="BM945" s="22"/>
      <c r="BN945" s="22"/>
      <c r="BO945" s="22"/>
    </row>
    <row r="946" spans="28:67" x14ac:dyDescent="0.25">
      <c r="AB946" s="22"/>
      <c r="AC946" s="22"/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  <c r="AQ946" s="22"/>
      <c r="AR946" s="22"/>
      <c r="AS946" s="22"/>
      <c r="AT946" s="22"/>
      <c r="AU946" s="22"/>
      <c r="AV946" s="22"/>
      <c r="AW946" s="22"/>
      <c r="AX946" s="22"/>
      <c r="AY946" s="22"/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  <c r="BJ946" s="22"/>
      <c r="BK946" s="22"/>
      <c r="BL946" s="22"/>
      <c r="BM946" s="22"/>
      <c r="BN946" s="22"/>
      <c r="BO946" s="22"/>
    </row>
    <row r="947" spans="28:67" x14ac:dyDescent="0.25">
      <c r="AB947" s="22"/>
      <c r="AC947" s="22"/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  <c r="AQ947" s="22"/>
      <c r="AR947" s="22"/>
      <c r="AS947" s="22"/>
      <c r="AT947" s="22"/>
      <c r="AU947" s="22"/>
      <c r="AV947" s="22"/>
      <c r="AW947" s="22"/>
      <c r="AX947" s="22"/>
      <c r="AY947" s="22"/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  <c r="BJ947" s="22"/>
      <c r="BK947" s="22"/>
      <c r="BL947" s="22"/>
      <c r="BM947" s="22"/>
      <c r="BN947" s="22"/>
      <c r="BO947" s="22"/>
    </row>
    <row r="948" spans="28:67" x14ac:dyDescent="0.25"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22"/>
      <c r="AW948" s="22"/>
      <c r="AX948" s="22"/>
      <c r="AY948" s="22"/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  <c r="BJ948" s="22"/>
      <c r="BK948" s="22"/>
      <c r="BL948" s="22"/>
      <c r="BM948" s="22"/>
      <c r="BN948" s="22"/>
      <c r="BO948" s="22"/>
    </row>
    <row r="949" spans="28:67" x14ac:dyDescent="0.25">
      <c r="AB949" s="22"/>
      <c r="AC949" s="22"/>
      <c r="AD949" s="22"/>
      <c r="AE949" s="22"/>
      <c r="AF949" s="22"/>
      <c r="AG949" s="22"/>
      <c r="AH949" s="22"/>
      <c r="AI949" s="22"/>
      <c r="AJ949" s="22"/>
      <c r="AK949" s="22"/>
      <c r="AL949" s="22"/>
      <c r="AM949" s="22"/>
      <c r="AN949" s="22"/>
      <c r="AO949" s="22"/>
      <c r="AP949" s="22"/>
      <c r="AQ949" s="22"/>
      <c r="AR949" s="22"/>
      <c r="AS949" s="22"/>
      <c r="AT949" s="22"/>
      <c r="AU949" s="22"/>
      <c r="AV949" s="22"/>
      <c r="AW949" s="22"/>
      <c r="AX949" s="22"/>
      <c r="AY949" s="22"/>
      <c r="AZ949" s="22"/>
      <c r="BA949" s="22"/>
      <c r="BB949" s="22"/>
      <c r="BC949" s="22"/>
      <c r="BD949" s="22"/>
      <c r="BE949" s="22"/>
      <c r="BF949" s="22"/>
      <c r="BG949" s="22"/>
      <c r="BH949" s="22"/>
      <c r="BI949" s="22"/>
      <c r="BJ949" s="22"/>
      <c r="BK949" s="22"/>
      <c r="BL949" s="22"/>
      <c r="BM949" s="22"/>
      <c r="BN949" s="22"/>
      <c r="BO949" s="22"/>
    </row>
    <row r="950" spans="28:67" x14ac:dyDescent="0.25">
      <c r="AB950" s="22"/>
      <c r="AC950" s="22"/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  <c r="AQ950" s="22"/>
      <c r="AR950" s="22"/>
      <c r="AS950" s="22"/>
      <c r="AT950" s="22"/>
      <c r="AU950" s="22"/>
      <c r="AV950" s="22"/>
      <c r="AW950" s="22"/>
      <c r="AX950" s="22"/>
      <c r="AY950" s="22"/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  <c r="BJ950" s="22"/>
      <c r="BK950" s="22"/>
      <c r="BL950" s="22"/>
      <c r="BM950" s="22"/>
      <c r="BN950" s="22"/>
      <c r="BO950" s="22"/>
    </row>
    <row r="951" spans="28:67" x14ac:dyDescent="0.25"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  <c r="AQ951" s="22"/>
      <c r="AR951" s="22"/>
      <c r="AS951" s="22"/>
      <c r="AT951" s="22"/>
      <c r="AU951" s="22"/>
      <c r="AV951" s="22"/>
      <c r="AW951" s="22"/>
      <c r="AX951" s="22"/>
      <c r="AY951" s="22"/>
      <c r="AZ951" s="22"/>
      <c r="BA951" s="22"/>
      <c r="BB951" s="22"/>
      <c r="BC951" s="22"/>
      <c r="BD951" s="22"/>
      <c r="BE951" s="22"/>
      <c r="BF951" s="22"/>
      <c r="BG951" s="22"/>
      <c r="BH951" s="22"/>
      <c r="BI951" s="22"/>
      <c r="BJ951" s="22"/>
      <c r="BK951" s="22"/>
      <c r="BL951" s="22"/>
      <c r="BM951" s="22"/>
      <c r="BN951" s="22"/>
      <c r="BO951" s="22"/>
    </row>
    <row r="952" spans="28:67" x14ac:dyDescent="0.25">
      <c r="AB952" s="22"/>
      <c r="AC952" s="22"/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  <c r="AQ952" s="22"/>
      <c r="AR952" s="22"/>
      <c r="AS952" s="22"/>
      <c r="AT952" s="22"/>
      <c r="AU952" s="22"/>
      <c r="AV952" s="22"/>
      <c r="AW952" s="22"/>
      <c r="AX952" s="22"/>
      <c r="AY952" s="22"/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  <c r="BJ952" s="22"/>
      <c r="BK952" s="22"/>
      <c r="BL952" s="22"/>
      <c r="BM952" s="22"/>
      <c r="BN952" s="22"/>
      <c r="BO952" s="22"/>
    </row>
    <row r="953" spans="28:67" x14ac:dyDescent="0.25">
      <c r="AB953" s="22"/>
      <c r="AC953" s="22"/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  <c r="AQ953" s="22"/>
      <c r="AR953" s="22"/>
      <c r="AS953" s="22"/>
      <c r="AT953" s="22"/>
      <c r="AU953" s="22"/>
      <c r="AV953" s="22"/>
      <c r="AW953" s="22"/>
      <c r="AX953" s="22"/>
      <c r="AY953" s="22"/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  <c r="BJ953" s="22"/>
      <c r="BK953" s="22"/>
      <c r="BL953" s="22"/>
      <c r="BM953" s="22"/>
      <c r="BN953" s="22"/>
      <c r="BO953" s="22"/>
    </row>
    <row r="954" spans="28:67" x14ac:dyDescent="0.25"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22"/>
      <c r="AW954" s="22"/>
      <c r="AX954" s="22"/>
      <c r="AY954" s="22"/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  <c r="BJ954" s="22"/>
      <c r="BK954" s="22"/>
      <c r="BL954" s="22"/>
      <c r="BM954" s="22"/>
      <c r="BN954" s="22"/>
      <c r="BO954" s="22"/>
    </row>
    <row r="955" spans="28:67" x14ac:dyDescent="0.25">
      <c r="AB955" s="22"/>
      <c r="AC955" s="22"/>
      <c r="AD955" s="22"/>
      <c r="AE955" s="22"/>
      <c r="AF955" s="22"/>
      <c r="AG955" s="22"/>
      <c r="AH955" s="22"/>
      <c r="AI955" s="22"/>
      <c r="AJ955" s="22"/>
      <c r="AK955" s="22"/>
      <c r="AL955" s="22"/>
      <c r="AM955" s="22"/>
      <c r="AN955" s="22"/>
      <c r="AO955" s="22"/>
      <c r="AP955" s="22"/>
      <c r="AQ955" s="22"/>
      <c r="AR955" s="22"/>
      <c r="AS955" s="22"/>
      <c r="AT955" s="22"/>
      <c r="AU955" s="22"/>
      <c r="AV955" s="22"/>
      <c r="AW955" s="22"/>
      <c r="AX955" s="22"/>
      <c r="AY955" s="22"/>
      <c r="AZ955" s="22"/>
      <c r="BA955" s="22"/>
      <c r="BB955" s="22"/>
      <c r="BC955" s="22"/>
      <c r="BD955" s="22"/>
      <c r="BE955" s="22"/>
      <c r="BF955" s="22"/>
      <c r="BG955" s="22"/>
      <c r="BH955" s="22"/>
      <c r="BI955" s="22"/>
      <c r="BJ955" s="22"/>
      <c r="BK955" s="22"/>
      <c r="BL955" s="22"/>
      <c r="BM955" s="22"/>
      <c r="BN955" s="22"/>
      <c r="BO955" s="22"/>
    </row>
    <row r="956" spans="28:67" x14ac:dyDescent="0.25">
      <c r="AB956" s="22"/>
      <c r="AC956" s="22"/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  <c r="AQ956" s="22"/>
      <c r="AR956" s="22"/>
      <c r="AS956" s="22"/>
      <c r="AT956" s="22"/>
      <c r="AU956" s="22"/>
      <c r="AV956" s="22"/>
      <c r="AW956" s="22"/>
      <c r="AX956" s="22"/>
      <c r="AY956" s="22"/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  <c r="BJ956" s="22"/>
      <c r="BK956" s="22"/>
      <c r="BL956" s="22"/>
      <c r="BM956" s="22"/>
      <c r="BN956" s="22"/>
      <c r="BO956" s="22"/>
    </row>
    <row r="957" spans="28:67" x14ac:dyDescent="0.25"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22"/>
      <c r="AW957" s="22"/>
      <c r="AX957" s="22"/>
      <c r="AY957" s="22"/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  <c r="BJ957" s="22"/>
      <c r="BK957" s="22"/>
      <c r="BL957" s="22"/>
      <c r="BM957" s="22"/>
      <c r="BN957" s="22"/>
      <c r="BO957" s="22"/>
    </row>
    <row r="958" spans="28:67" x14ac:dyDescent="0.25">
      <c r="AB958" s="22"/>
      <c r="AC958" s="22"/>
      <c r="AD958" s="22"/>
      <c r="AE958" s="22"/>
      <c r="AF958" s="22"/>
      <c r="AG958" s="22"/>
      <c r="AH958" s="22"/>
      <c r="AI958" s="22"/>
      <c r="AJ958" s="22"/>
      <c r="AK958" s="22"/>
      <c r="AL958" s="22"/>
      <c r="AM958" s="22"/>
      <c r="AN958" s="22"/>
      <c r="AO958" s="22"/>
      <c r="AP958" s="22"/>
      <c r="AQ958" s="22"/>
      <c r="AR958" s="22"/>
      <c r="AS958" s="22"/>
      <c r="AT958" s="22"/>
      <c r="AU958" s="22"/>
      <c r="AV958" s="22"/>
      <c r="AW958" s="22"/>
      <c r="AX958" s="22"/>
      <c r="AY958" s="22"/>
      <c r="AZ958" s="22"/>
      <c r="BA958" s="22"/>
      <c r="BB958" s="22"/>
      <c r="BC958" s="22"/>
      <c r="BD958" s="22"/>
      <c r="BE958" s="22"/>
      <c r="BF958" s="22"/>
      <c r="BG958" s="22"/>
      <c r="BH958" s="22"/>
      <c r="BI958" s="22"/>
      <c r="BJ958" s="22"/>
      <c r="BK958" s="22"/>
      <c r="BL958" s="22"/>
      <c r="BM958" s="22"/>
      <c r="BN958" s="22"/>
      <c r="BO958" s="22"/>
    </row>
    <row r="959" spans="28:67" x14ac:dyDescent="0.25">
      <c r="AB959" s="22"/>
      <c r="AC959" s="22"/>
      <c r="AD959" s="22"/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  <c r="AQ959" s="22"/>
      <c r="AR959" s="22"/>
      <c r="AS959" s="22"/>
      <c r="AT959" s="22"/>
      <c r="AU959" s="22"/>
      <c r="AV959" s="22"/>
      <c r="AW959" s="22"/>
      <c r="AX959" s="22"/>
      <c r="AY959" s="22"/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  <c r="BJ959" s="22"/>
      <c r="BK959" s="22"/>
      <c r="BL959" s="22"/>
      <c r="BM959" s="22"/>
      <c r="BN959" s="22"/>
      <c r="BO959" s="22"/>
    </row>
    <row r="960" spans="28:67" x14ac:dyDescent="0.25"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22"/>
      <c r="AW960" s="22"/>
      <c r="AX960" s="22"/>
      <c r="AY960" s="22"/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  <c r="BJ960" s="22"/>
      <c r="BK960" s="22"/>
      <c r="BL960" s="22"/>
      <c r="BM960" s="22"/>
      <c r="BN960" s="22"/>
      <c r="BO960" s="22"/>
    </row>
    <row r="961" spans="28:67" x14ac:dyDescent="0.25"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  <c r="AQ961" s="22"/>
      <c r="AR961" s="22"/>
      <c r="AS961" s="22"/>
      <c r="AT961" s="22"/>
      <c r="AU961" s="22"/>
      <c r="AV961" s="22"/>
      <c r="AW961" s="22"/>
      <c r="AX961" s="22"/>
      <c r="AY961" s="22"/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  <c r="BJ961" s="22"/>
      <c r="BK961" s="22"/>
      <c r="BL961" s="22"/>
      <c r="BM961" s="22"/>
      <c r="BN961" s="22"/>
      <c r="BO961" s="22"/>
    </row>
    <row r="962" spans="28:67" x14ac:dyDescent="0.25">
      <c r="AB962" s="22"/>
      <c r="AC962" s="22"/>
      <c r="AD962" s="22"/>
      <c r="AE962" s="22"/>
      <c r="AF962" s="22"/>
      <c r="AG962" s="22"/>
      <c r="AH962" s="22"/>
      <c r="AI962" s="22"/>
      <c r="AJ962" s="22"/>
      <c r="AK962" s="22"/>
      <c r="AL962" s="22"/>
      <c r="AM962" s="22"/>
      <c r="AN962" s="22"/>
      <c r="AO962" s="22"/>
      <c r="AP962" s="22"/>
      <c r="AQ962" s="22"/>
      <c r="AR962" s="22"/>
      <c r="AS962" s="22"/>
      <c r="AT962" s="22"/>
      <c r="AU962" s="22"/>
      <c r="AV962" s="22"/>
      <c r="AW962" s="22"/>
      <c r="AX962" s="22"/>
      <c r="AY962" s="22"/>
      <c r="AZ962" s="22"/>
      <c r="BA962" s="22"/>
      <c r="BB962" s="22"/>
      <c r="BC962" s="22"/>
      <c r="BD962" s="22"/>
      <c r="BE962" s="22"/>
      <c r="BF962" s="22"/>
      <c r="BG962" s="22"/>
      <c r="BH962" s="22"/>
      <c r="BI962" s="22"/>
      <c r="BJ962" s="22"/>
      <c r="BK962" s="22"/>
      <c r="BL962" s="22"/>
      <c r="BM962" s="22"/>
      <c r="BN962" s="22"/>
      <c r="BO962" s="22"/>
    </row>
    <row r="963" spans="28:67" x14ac:dyDescent="0.25">
      <c r="AB963" s="22"/>
      <c r="AC963" s="22"/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  <c r="AQ963" s="22"/>
      <c r="AR963" s="22"/>
      <c r="AS963" s="22"/>
      <c r="AT963" s="22"/>
      <c r="AU963" s="22"/>
      <c r="AV963" s="22"/>
      <c r="AW963" s="22"/>
      <c r="AX963" s="22"/>
      <c r="AY963" s="22"/>
      <c r="AZ963" s="22"/>
      <c r="BA963" s="22"/>
      <c r="BB963" s="22"/>
      <c r="BC963" s="22"/>
      <c r="BD963" s="22"/>
      <c r="BE963" s="22"/>
      <c r="BF963" s="22"/>
      <c r="BG963" s="22"/>
      <c r="BH963" s="22"/>
      <c r="BI963" s="22"/>
      <c r="BJ963" s="22"/>
      <c r="BK963" s="22"/>
      <c r="BL963" s="22"/>
      <c r="BM963" s="22"/>
      <c r="BN963" s="22"/>
      <c r="BO963" s="22"/>
    </row>
    <row r="964" spans="28:67" x14ac:dyDescent="0.25">
      <c r="AB964" s="22"/>
      <c r="AC964" s="22"/>
      <c r="AD964" s="22"/>
      <c r="AE964" s="22"/>
      <c r="AF964" s="22"/>
      <c r="AG964" s="22"/>
      <c r="AH964" s="22"/>
      <c r="AI964" s="22"/>
      <c r="AJ964" s="22"/>
      <c r="AK964" s="22"/>
      <c r="AL964" s="22"/>
      <c r="AM964" s="22"/>
      <c r="AN964" s="22"/>
      <c r="AO964" s="22"/>
      <c r="AP964" s="22"/>
      <c r="AQ964" s="22"/>
      <c r="AR964" s="22"/>
      <c r="AS964" s="22"/>
      <c r="AT964" s="22"/>
      <c r="AU964" s="22"/>
      <c r="AV964" s="22"/>
      <c r="AW964" s="22"/>
      <c r="AX964" s="22"/>
      <c r="AY964" s="22"/>
      <c r="AZ964" s="22"/>
      <c r="BA964" s="22"/>
      <c r="BB964" s="22"/>
      <c r="BC964" s="22"/>
      <c r="BD964" s="22"/>
      <c r="BE964" s="22"/>
      <c r="BF964" s="22"/>
      <c r="BG964" s="22"/>
      <c r="BH964" s="22"/>
      <c r="BI964" s="22"/>
      <c r="BJ964" s="22"/>
      <c r="BK964" s="22"/>
      <c r="BL964" s="22"/>
      <c r="BM964" s="22"/>
      <c r="BN964" s="22"/>
      <c r="BO964" s="22"/>
    </row>
    <row r="965" spans="28:67" x14ac:dyDescent="0.25">
      <c r="AB965" s="22"/>
      <c r="AC965" s="22"/>
      <c r="AD965" s="22"/>
      <c r="AE965" s="22"/>
      <c r="AF965" s="22"/>
      <c r="AG965" s="22"/>
      <c r="AH965" s="22"/>
      <c r="AI965" s="22"/>
      <c r="AJ965" s="22"/>
      <c r="AK965" s="22"/>
      <c r="AL965" s="22"/>
      <c r="AM965" s="22"/>
      <c r="AN965" s="22"/>
      <c r="AO965" s="22"/>
      <c r="AP965" s="22"/>
      <c r="AQ965" s="22"/>
      <c r="AR965" s="22"/>
      <c r="AS965" s="22"/>
      <c r="AT965" s="22"/>
      <c r="AU965" s="22"/>
      <c r="AV965" s="22"/>
      <c r="AW965" s="22"/>
      <c r="AX965" s="22"/>
      <c r="AY965" s="22"/>
      <c r="AZ965" s="22"/>
      <c r="BA965" s="22"/>
      <c r="BB965" s="22"/>
      <c r="BC965" s="22"/>
      <c r="BD965" s="22"/>
      <c r="BE965" s="22"/>
      <c r="BF965" s="22"/>
      <c r="BG965" s="22"/>
      <c r="BH965" s="22"/>
      <c r="BI965" s="22"/>
      <c r="BJ965" s="22"/>
      <c r="BK965" s="22"/>
      <c r="BL965" s="22"/>
      <c r="BM965" s="22"/>
      <c r="BN965" s="22"/>
      <c r="BO965" s="22"/>
    </row>
    <row r="966" spans="28:67" x14ac:dyDescent="0.25">
      <c r="AB966" s="22"/>
      <c r="AC966" s="22"/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  <c r="AQ966" s="22"/>
      <c r="AR966" s="22"/>
      <c r="AS966" s="22"/>
      <c r="AT966" s="22"/>
      <c r="AU966" s="22"/>
      <c r="AV966" s="22"/>
      <c r="AW966" s="22"/>
      <c r="AX966" s="22"/>
      <c r="AY966" s="22"/>
      <c r="AZ966" s="22"/>
      <c r="BA966" s="22"/>
      <c r="BB966" s="22"/>
      <c r="BC966" s="22"/>
      <c r="BD966" s="22"/>
      <c r="BE966" s="22"/>
      <c r="BF966" s="22"/>
      <c r="BG966" s="22"/>
      <c r="BH966" s="22"/>
      <c r="BI966" s="22"/>
      <c r="BJ966" s="22"/>
      <c r="BK966" s="22"/>
      <c r="BL966" s="22"/>
      <c r="BM966" s="22"/>
      <c r="BN966" s="22"/>
      <c r="BO966" s="22"/>
    </row>
    <row r="967" spans="28:67" x14ac:dyDescent="0.25">
      <c r="AB967" s="22"/>
      <c r="AC967" s="22"/>
      <c r="AD967" s="22"/>
      <c r="AE967" s="22"/>
      <c r="AF967" s="22"/>
      <c r="AG967" s="22"/>
      <c r="AH967" s="22"/>
      <c r="AI967" s="22"/>
      <c r="AJ967" s="22"/>
      <c r="AK967" s="22"/>
      <c r="AL967" s="22"/>
      <c r="AM967" s="22"/>
      <c r="AN967" s="22"/>
      <c r="AO967" s="22"/>
      <c r="AP967" s="22"/>
      <c r="AQ967" s="22"/>
      <c r="AR967" s="22"/>
      <c r="AS967" s="22"/>
      <c r="AT967" s="22"/>
      <c r="AU967" s="22"/>
      <c r="AV967" s="22"/>
      <c r="AW967" s="22"/>
      <c r="AX967" s="22"/>
      <c r="AY967" s="22"/>
      <c r="AZ967" s="22"/>
      <c r="BA967" s="22"/>
      <c r="BB967" s="22"/>
      <c r="BC967" s="22"/>
      <c r="BD967" s="22"/>
      <c r="BE967" s="22"/>
      <c r="BF967" s="22"/>
      <c r="BG967" s="22"/>
      <c r="BH967" s="22"/>
      <c r="BI967" s="22"/>
      <c r="BJ967" s="22"/>
      <c r="BK967" s="22"/>
      <c r="BL967" s="22"/>
      <c r="BM967" s="22"/>
      <c r="BN967" s="22"/>
      <c r="BO967" s="22"/>
    </row>
    <row r="968" spans="28:67" x14ac:dyDescent="0.25">
      <c r="AB968" s="22"/>
      <c r="AC968" s="22"/>
      <c r="AD968" s="22"/>
      <c r="AE968" s="22"/>
      <c r="AF968" s="22"/>
      <c r="AG968" s="22"/>
      <c r="AH968" s="22"/>
      <c r="AI968" s="22"/>
      <c r="AJ968" s="22"/>
      <c r="AK968" s="22"/>
      <c r="AL968" s="22"/>
      <c r="AM968" s="22"/>
      <c r="AN968" s="22"/>
      <c r="AO968" s="22"/>
      <c r="AP968" s="22"/>
      <c r="AQ968" s="22"/>
      <c r="AR968" s="22"/>
      <c r="AS968" s="22"/>
      <c r="AT968" s="22"/>
      <c r="AU968" s="22"/>
      <c r="AV968" s="22"/>
      <c r="AW968" s="22"/>
      <c r="AX968" s="22"/>
      <c r="AY968" s="22"/>
      <c r="AZ968" s="22"/>
      <c r="BA968" s="22"/>
      <c r="BB968" s="22"/>
      <c r="BC968" s="22"/>
      <c r="BD968" s="22"/>
      <c r="BE968" s="22"/>
      <c r="BF968" s="22"/>
      <c r="BG968" s="22"/>
      <c r="BH968" s="22"/>
      <c r="BI968" s="22"/>
      <c r="BJ968" s="22"/>
      <c r="BK968" s="22"/>
      <c r="BL968" s="22"/>
      <c r="BM968" s="22"/>
      <c r="BN968" s="22"/>
      <c r="BO968" s="22"/>
    </row>
    <row r="969" spans="28:67" x14ac:dyDescent="0.25"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  <c r="AQ969" s="22"/>
      <c r="AR969" s="22"/>
      <c r="AS969" s="22"/>
      <c r="AT969" s="22"/>
      <c r="AU969" s="22"/>
      <c r="AV969" s="22"/>
      <c r="AW969" s="22"/>
      <c r="AX969" s="22"/>
      <c r="AY969" s="22"/>
      <c r="AZ969" s="22"/>
      <c r="BA969" s="22"/>
      <c r="BB969" s="22"/>
      <c r="BC969" s="22"/>
      <c r="BD969" s="22"/>
      <c r="BE969" s="22"/>
      <c r="BF969" s="22"/>
      <c r="BG969" s="22"/>
      <c r="BH969" s="22"/>
      <c r="BI969" s="22"/>
      <c r="BJ969" s="22"/>
      <c r="BK969" s="22"/>
      <c r="BL969" s="22"/>
      <c r="BM969" s="22"/>
      <c r="BN969" s="22"/>
      <c r="BO969" s="22"/>
    </row>
    <row r="970" spans="28:67" x14ac:dyDescent="0.25">
      <c r="AB970" s="22"/>
      <c r="AC970" s="22"/>
      <c r="AD970" s="22"/>
      <c r="AE970" s="22"/>
      <c r="AF970" s="22"/>
      <c r="AG970" s="22"/>
      <c r="AH970" s="22"/>
      <c r="AI970" s="22"/>
      <c r="AJ970" s="22"/>
      <c r="AK970" s="22"/>
      <c r="AL970" s="22"/>
      <c r="AM970" s="22"/>
      <c r="AN970" s="22"/>
      <c r="AO970" s="22"/>
      <c r="AP970" s="22"/>
      <c r="AQ970" s="22"/>
      <c r="AR970" s="22"/>
      <c r="AS970" s="22"/>
      <c r="AT970" s="22"/>
      <c r="AU970" s="22"/>
      <c r="AV970" s="22"/>
      <c r="AW970" s="22"/>
      <c r="AX970" s="22"/>
      <c r="AY970" s="22"/>
      <c r="AZ970" s="22"/>
      <c r="BA970" s="22"/>
      <c r="BB970" s="22"/>
      <c r="BC970" s="22"/>
      <c r="BD970" s="22"/>
      <c r="BE970" s="22"/>
      <c r="BF970" s="22"/>
      <c r="BG970" s="22"/>
      <c r="BH970" s="22"/>
      <c r="BI970" s="22"/>
      <c r="BJ970" s="22"/>
      <c r="BK970" s="22"/>
      <c r="BL970" s="22"/>
      <c r="BM970" s="22"/>
      <c r="BN970" s="22"/>
      <c r="BO970" s="22"/>
    </row>
    <row r="971" spans="28:67" x14ac:dyDescent="0.25">
      <c r="AB971" s="22"/>
      <c r="AC971" s="22"/>
      <c r="AD971" s="22"/>
      <c r="AE971" s="22"/>
      <c r="AF971" s="22"/>
      <c r="AG971" s="22"/>
      <c r="AH971" s="22"/>
      <c r="AI971" s="22"/>
      <c r="AJ971" s="22"/>
      <c r="AK971" s="22"/>
      <c r="AL971" s="22"/>
      <c r="AM971" s="22"/>
      <c r="AN971" s="22"/>
      <c r="AO971" s="22"/>
      <c r="AP971" s="22"/>
      <c r="AQ971" s="22"/>
      <c r="AR971" s="22"/>
      <c r="AS971" s="22"/>
      <c r="AT971" s="22"/>
      <c r="AU971" s="22"/>
      <c r="AV971" s="22"/>
      <c r="AW971" s="22"/>
      <c r="AX971" s="22"/>
      <c r="AY971" s="22"/>
      <c r="AZ971" s="22"/>
      <c r="BA971" s="22"/>
      <c r="BB971" s="22"/>
      <c r="BC971" s="22"/>
      <c r="BD971" s="22"/>
      <c r="BE971" s="22"/>
      <c r="BF971" s="22"/>
      <c r="BG971" s="22"/>
      <c r="BH971" s="22"/>
      <c r="BI971" s="22"/>
      <c r="BJ971" s="22"/>
      <c r="BK971" s="22"/>
      <c r="BL971" s="22"/>
      <c r="BM971" s="22"/>
      <c r="BN971" s="22"/>
      <c r="BO971" s="22"/>
    </row>
    <row r="972" spans="28:67" x14ac:dyDescent="0.25">
      <c r="AB972" s="22"/>
      <c r="AC972" s="22"/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  <c r="AQ972" s="22"/>
      <c r="AR972" s="22"/>
      <c r="AS972" s="22"/>
      <c r="AT972" s="22"/>
      <c r="AU972" s="22"/>
      <c r="AV972" s="22"/>
      <c r="AW972" s="22"/>
      <c r="AX972" s="22"/>
      <c r="AY972" s="22"/>
      <c r="AZ972" s="22"/>
      <c r="BA972" s="22"/>
      <c r="BB972" s="22"/>
      <c r="BC972" s="22"/>
      <c r="BD972" s="22"/>
      <c r="BE972" s="22"/>
      <c r="BF972" s="22"/>
      <c r="BG972" s="22"/>
      <c r="BH972" s="22"/>
      <c r="BI972" s="22"/>
      <c r="BJ972" s="22"/>
      <c r="BK972" s="22"/>
      <c r="BL972" s="22"/>
      <c r="BM972" s="22"/>
      <c r="BN972" s="22"/>
      <c r="BO972" s="22"/>
    </row>
    <row r="973" spans="28:67" x14ac:dyDescent="0.25">
      <c r="AB973" s="22"/>
      <c r="AC973" s="22"/>
      <c r="AD973" s="22"/>
      <c r="AE973" s="22"/>
      <c r="AF973" s="22"/>
      <c r="AG973" s="22"/>
      <c r="AH973" s="22"/>
      <c r="AI973" s="22"/>
      <c r="AJ973" s="22"/>
      <c r="AK973" s="22"/>
      <c r="AL973" s="22"/>
      <c r="AM973" s="22"/>
      <c r="AN973" s="22"/>
      <c r="AO973" s="22"/>
      <c r="AP973" s="22"/>
      <c r="AQ973" s="22"/>
      <c r="AR973" s="22"/>
      <c r="AS973" s="22"/>
      <c r="AT973" s="22"/>
      <c r="AU973" s="22"/>
      <c r="AV973" s="22"/>
      <c r="AW973" s="22"/>
      <c r="AX973" s="22"/>
      <c r="AY973" s="22"/>
      <c r="AZ973" s="22"/>
      <c r="BA973" s="22"/>
      <c r="BB973" s="22"/>
      <c r="BC973" s="22"/>
      <c r="BD973" s="22"/>
      <c r="BE973" s="22"/>
      <c r="BF973" s="22"/>
      <c r="BG973" s="22"/>
      <c r="BH973" s="22"/>
      <c r="BI973" s="22"/>
      <c r="BJ973" s="22"/>
      <c r="BK973" s="22"/>
      <c r="BL973" s="22"/>
      <c r="BM973" s="22"/>
      <c r="BN973" s="22"/>
      <c r="BO973" s="22"/>
    </row>
    <row r="974" spans="28:67" x14ac:dyDescent="0.25">
      <c r="AB974" s="22"/>
      <c r="AC974" s="22"/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  <c r="AN974" s="22"/>
      <c r="AO974" s="22"/>
      <c r="AP974" s="22"/>
      <c r="AQ974" s="22"/>
      <c r="AR974" s="22"/>
      <c r="AS974" s="22"/>
      <c r="AT974" s="22"/>
      <c r="AU974" s="22"/>
      <c r="AV974" s="22"/>
      <c r="AW974" s="22"/>
      <c r="AX974" s="22"/>
      <c r="AY974" s="22"/>
      <c r="AZ974" s="22"/>
      <c r="BA974" s="22"/>
      <c r="BB974" s="22"/>
      <c r="BC974" s="22"/>
      <c r="BD974" s="22"/>
      <c r="BE974" s="22"/>
      <c r="BF974" s="22"/>
      <c r="BG974" s="22"/>
      <c r="BH974" s="22"/>
      <c r="BI974" s="22"/>
      <c r="BJ974" s="22"/>
      <c r="BK974" s="22"/>
      <c r="BL974" s="22"/>
      <c r="BM974" s="22"/>
      <c r="BN974" s="22"/>
      <c r="BO974" s="22"/>
    </row>
    <row r="975" spans="28:67" x14ac:dyDescent="0.25"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  <c r="AQ975" s="22"/>
      <c r="AR975" s="22"/>
      <c r="AS975" s="22"/>
      <c r="AT975" s="22"/>
      <c r="AU975" s="22"/>
      <c r="AV975" s="22"/>
      <c r="AW975" s="22"/>
      <c r="AX975" s="22"/>
      <c r="AY975" s="22"/>
      <c r="AZ975" s="22"/>
      <c r="BA975" s="22"/>
      <c r="BB975" s="22"/>
      <c r="BC975" s="22"/>
      <c r="BD975" s="22"/>
      <c r="BE975" s="22"/>
      <c r="BF975" s="22"/>
      <c r="BG975" s="22"/>
      <c r="BH975" s="22"/>
      <c r="BI975" s="22"/>
      <c r="BJ975" s="22"/>
      <c r="BK975" s="22"/>
      <c r="BL975" s="22"/>
      <c r="BM975" s="22"/>
      <c r="BN975" s="22"/>
      <c r="BO975" s="22"/>
    </row>
    <row r="976" spans="28:67" x14ac:dyDescent="0.25">
      <c r="AB976" s="22"/>
      <c r="AC976" s="22"/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  <c r="AN976" s="22"/>
      <c r="AO976" s="22"/>
      <c r="AP976" s="22"/>
      <c r="AQ976" s="22"/>
      <c r="AR976" s="22"/>
      <c r="AS976" s="22"/>
      <c r="AT976" s="22"/>
      <c r="AU976" s="22"/>
      <c r="AV976" s="22"/>
      <c r="AW976" s="22"/>
      <c r="AX976" s="22"/>
      <c r="AY976" s="22"/>
      <c r="AZ976" s="22"/>
      <c r="BA976" s="22"/>
      <c r="BB976" s="22"/>
      <c r="BC976" s="22"/>
      <c r="BD976" s="22"/>
      <c r="BE976" s="22"/>
      <c r="BF976" s="22"/>
      <c r="BG976" s="22"/>
      <c r="BH976" s="22"/>
      <c r="BI976" s="22"/>
      <c r="BJ976" s="22"/>
      <c r="BK976" s="22"/>
      <c r="BL976" s="22"/>
      <c r="BM976" s="22"/>
      <c r="BN976" s="22"/>
      <c r="BO976" s="22"/>
    </row>
    <row r="977" spans="28:67" x14ac:dyDescent="0.25">
      <c r="AB977" s="22"/>
      <c r="AC977" s="22"/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  <c r="AN977" s="22"/>
      <c r="AO977" s="22"/>
      <c r="AP977" s="22"/>
      <c r="AQ977" s="22"/>
      <c r="AR977" s="22"/>
      <c r="AS977" s="22"/>
      <c r="AT977" s="22"/>
      <c r="AU977" s="22"/>
      <c r="AV977" s="22"/>
      <c r="AW977" s="22"/>
      <c r="AX977" s="22"/>
      <c r="AY977" s="22"/>
      <c r="AZ977" s="22"/>
      <c r="BA977" s="22"/>
      <c r="BB977" s="22"/>
      <c r="BC977" s="22"/>
      <c r="BD977" s="22"/>
      <c r="BE977" s="22"/>
      <c r="BF977" s="22"/>
      <c r="BG977" s="22"/>
      <c r="BH977" s="22"/>
      <c r="BI977" s="22"/>
      <c r="BJ977" s="22"/>
      <c r="BK977" s="22"/>
      <c r="BL977" s="22"/>
      <c r="BM977" s="22"/>
      <c r="BN977" s="22"/>
      <c r="BO977" s="22"/>
    </row>
    <row r="978" spans="28:67" x14ac:dyDescent="0.25"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</row>
    <row r="979" spans="28:67" x14ac:dyDescent="0.25">
      <c r="AB979" s="22"/>
      <c r="AC979" s="22"/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  <c r="AN979" s="22"/>
      <c r="AO979" s="22"/>
      <c r="AP979" s="22"/>
      <c r="AQ979" s="22"/>
      <c r="AR979" s="22"/>
      <c r="AS979" s="22"/>
      <c r="AT979" s="22"/>
      <c r="AU979" s="22"/>
      <c r="AV979" s="22"/>
      <c r="AW979" s="22"/>
      <c r="AX979" s="22"/>
      <c r="AY979" s="22"/>
      <c r="AZ979" s="22"/>
      <c r="BA979" s="22"/>
      <c r="BB979" s="22"/>
      <c r="BC979" s="22"/>
      <c r="BD979" s="22"/>
      <c r="BE979" s="22"/>
      <c r="BF979" s="22"/>
      <c r="BG979" s="22"/>
      <c r="BH979" s="22"/>
      <c r="BI979" s="22"/>
      <c r="BJ979" s="22"/>
      <c r="BK979" s="22"/>
      <c r="BL979" s="22"/>
      <c r="BM979" s="22"/>
      <c r="BN979" s="22"/>
      <c r="BO979" s="22"/>
    </row>
    <row r="980" spans="28:67" x14ac:dyDescent="0.25">
      <c r="AB980" s="22"/>
      <c r="AC980" s="22"/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  <c r="AN980" s="22"/>
      <c r="AO980" s="22"/>
      <c r="AP980" s="22"/>
      <c r="AQ980" s="22"/>
      <c r="AR980" s="22"/>
      <c r="AS980" s="22"/>
      <c r="AT980" s="22"/>
      <c r="AU980" s="22"/>
      <c r="AV980" s="22"/>
      <c r="AW980" s="22"/>
      <c r="AX980" s="22"/>
      <c r="AY980" s="22"/>
      <c r="AZ980" s="22"/>
      <c r="BA980" s="22"/>
      <c r="BB980" s="22"/>
      <c r="BC980" s="22"/>
      <c r="BD980" s="22"/>
      <c r="BE980" s="22"/>
      <c r="BF980" s="22"/>
      <c r="BG980" s="22"/>
      <c r="BH980" s="22"/>
      <c r="BI980" s="22"/>
      <c r="BJ980" s="22"/>
      <c r="BK980" s="22"/>
      <c r="BL980" s="22"/>
      <c r="BM980" s="22"/>
      <c r="BN980" s="22"/>
      <c r="BO980" s="22"/>
    </row>
    <row r="981" spans="28:67" x14ac:dyDescent="0.25"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  <c r="AN981" s="22"/>
      <c r="AO981" s="22"/>
      <c r="AP981" s="22"/>
      <c r="AQ981" s="22"/>
      <c r="AR981" s="22"/>
      <c r="AS981" s="22"/>
      <c r="AT981" s="22"/>
      <c r="AU981" s="22"/>
      <c r="AV981" s="22"/>
      <c r="AW981" s="22"/>
      <c r="AX981" s="22"/>
      <c r="AY981" s="22"/>
      <c r="AZ981" s="22"/>
      <c r="BA981" s="22"/>
      <c r="BB981" s="22"/>
      <c r="BC981" s="22"/>
      <c r="BD981" s="22"/>
      <c r="BE981" s="22"/>
      <c r="BF981" s="22"/>
      <c r="BG981" s="22"/>
      <c r="BH981" s="22"/>
      <c r="BI981" s="22"/>
      <c r="BJ981" s="22"/>
      <c r="BK981" s="22"/>
      <c r="BL981" s="22"/>
      <c r="BM981" s="22"/>
      <c r="BN981" s="22"/>
      <c r="BO981" s="22"/>
    </row>
    <row r="982" spans="28:67" x14ac:dyDescent="0.25">
      <c r="AB982" s="22"/>
      <c r="AC982" s="22"/>
      <c r="AD982" s="22"/>
      <c r="AE982" s="22"/>
      <c r="AF982" s="22"/>
      <c r="AG982" s="22"/>
      <c r="AH982" s="22"/>
      <c r="AI982" s="22"/>
      <c r="AJ982" s="22"/>
      <c r="AK982" s="22"/>
      <c r="AL982" s="22"/>
      <c r="AM982" s="22"/>
      <c r="AN982" s="22"/>
      <c r="AO982" s="22"/>
      <c r="AP982" s="22"/>
      <c r="AQ982" s="22"/>
      <c r="AR982" s="22"/>
      <c r="AS982" s="22"/>
      <c r="AT982" s="22"/>
      <c r="AU982" s="22"/>
      <c r="AV982" s="22"/>
      <c r="AW982" s="22"/>
      <c r="AX982" s="22"/>
      <c r="AY982" s="22"/>
      <c r="AZ982" s="22"/>
      <c r="BA982" s="22"/>
      <c r="BB982" s="22"/>
      <c r="BC982" s="22"/>
      <c r="BD982" s="22"/>
      <c r="BE982" s="22"/>
      <c r="BF982" s="22"/>
      <c r="BG982" s="22"/>
      <c r="BH982" s="22"/>
      <c r="BI982" s="22"/>
      <c r="BJ982" s="22"/>
      <c r="BK982" s="22"/>
      <c r="BL982" s="22"/>
      <c r="BM982" s="22"/>
      <c r="BN982" s="22"/>
      <c r="BO982" s="22"/>
    </row>
    <row r="983" spans="28:67" x14ac:dyDescent="0.25"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</row>
    <row r="984" spans="28:67" x14ac:dyDescent="0.25"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22"/>
      <c r="AW984" s="22"/>
      <c r="AX984" s="22"/>
      <c r="AY984" s="22"/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  <c r="BJ984" s="22"/>
      <c r="BK984" s="22"/>
      <c r="BL984" s="22"/>
      <c r="BM984" s="22"/>
      <c r="BN984" s="22"/>
      <c r="BO984" s="22"/>
    </row>
    <row r="985" spans="28:67" x14ac:dyDescent="0.25">
      <c r="AB985" s="22"/>
      <c r="AC985" s="22"/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  <c r="AN985" s="22"/>
      <c r="AO985" s="22"/>
      <c r="AP985" s="22"/>
      <c r="AQ985" s="22"/>
      <c r="AR985" s="22"/>
      <c r="AS985" s="22"/>
      <c r="AT985" s="22"/>
      <c r="AU985" s="22"/>
      <c r="AV985" s="22"/>
      <c r="AW985" s="22"/>
      <c r="AX985" s="22"/>
      <c r="AY985" s="22"/>
      <c r="AZ985" s="22"/>
      <c r="BA985" s="22"/>
      <c r="BB985" s="22"/>
      <c r="BC985" s="22"/>
      <c r="BD985" s="22"/>
      <c r="BE985" s="22"/>
      <c r="BF985" s="22"/>
      <c r="BG985" s="22"/>
      <c r="BH985" s="22"/>
      <c r="BI985" s="22"/>
      <c r="BJ985" s="22"/>
      <c r="BK985" s="22"/>
      <c r="BL985" s="22"/>
      <c r="BM985" s="22"/>
      <c r="BN985" s="22"/>
      <c r="BO985" s="22"/>
    </row>
    <row r="986" spans="28:67" x14ac:dyDescent="0.25">
      <c r="AB986" s="22"/>
      <c r="AC986" s="22"/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  <c r="AN986" s="22"/>
      <c r="AO986" s="22"/>
      <c r="AP986" s="22"/>
      <c r="AQ986" s="22"/>
      <c r="AR986" s="22"/>
      <c r="AS986" s="22"/>
      <c r="AT986" s="22"/>
      <c r="AU986" s="22"/>
      <c r="AV986" s="22"/>
      <c r="AW986" s="22"/>
      <c r="AX986" s="22"/>
      <c r="AY986" s="22"/>
      <c r="AZ986" s="22"/>
      <c r="BA986" s="22"/>
      <c r="BB986" s="22"/>
      <c r="BC986" s="22"/>
      <c r="BD986" s="22"/>
      <c r="BE986" s="22"/>
      <c r="BF986" s="22"/>
      <c r="BG986" s="22"/>
      <c r="BH986" s="22"/>
      <c r="BI986" s="22"/>
      <c r="BJ986" s="22"/>
      <c r="BK986" s="22"/>
      <c r="BL986" s="22"/>
      <c r="BM986" s="22"/>
      <c r="BN986" s="22"/>
      <c r="BO986" s="22"/>
    </row>
    <row r="987" spans="28:67" x14ac:dyDescent="0.25"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  <c r="AQ987" s="22"/>
      <c r="AR987" s="22"/>
      <c r="AS987" s="22"/>
      <c r="AT987" s="22"/>
      <c r="AU987" s="22"/>
      <c r="AV987" s="22"/>
      <c r="AW987" s="22"/>
      <c r="AX987" s="22"/>
      <c r="AY987" s="22"/>
      <c r="AZ987" s="22"/>
      <c r="BA987" s="22"/>
      <c r="BB987" s="22"/>
      <c r="BC987" s="22"/>
      <c r="BD987" s="22"/>
      <c r="BE987" s="22"/>
      <c r="BF987" s="22"/>
      <c r="BG987" s="22"/>
      <c r="BH987" s="22"/>
      <c r="BI987" s="22"/>
      <c r="BJ987" s="22"/>
      <c r="BK987" s="22"/>
      <c r="BL987" s="22"/>
      <c r="BM987" s="22"/>
      <c r="BN987" s="22"/>
      <c r="BO987" s="22"/>
    </row>
    <row r="988" spans="28:67" x14ac:dyDescent="0.25">
      <c r="AB988" s="22"/>
      <c r="AC988" s="22"/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  <c r="AN988" s="22"/>
      <c r="AO988" s="22"/>
      <c r="AP988" s="22"/>
      <c r="AQ988" s="22"/>
      <c r="AR988" s="22"/>
      <c r="AS988" s="22"/>
      <c r="AT988" s="22"/>
      <c r="AU988" s="22"/>
      <c r="AV988" s="22"/>
      <c r="AW988" s="22"/>
      <c r="AX988" s="22"/>
      <c r="AY988" s="22"/>
      <c r="AZ988" s="22"/>
      <c r="BA988" s="22"/>
      <c r="BB988" s="22"/>
      <c r="BC988" s="22"/>
      <c r="BD988" s="22"/>
      <c r="BE988" s="22"/>
      <c r="BF988" s="22"/>
      <c r="BG988" s="22"/>
      <c r="BH988" s="22"/>
      <c r="BI988" s="22"/>
      <c r="BJ988" s="22"/>
      <c r="BK988" s="22"/>
      <c r="BL988" s="22"/>
      <c r="BM988" s="22"/>
      <c r="BN988" s="22"/>
      <c r="BO988" s="22"/>
    </row>
    <row r="989" spans="28:67" x14ac:dyDescent="0.25">
      <c r="AB989" s="22"/>
      <c r="AC989" s="22"/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  <c r="AN989" s="22"/>
      <c r="AO989" s="22"/>
      <c r="AP989" s="22"/>
      <c r="AQ989" s="22"/>
      <c r="AR989" s="22"/>
      <c r="AS989" s="22"/>
      <c r="AT989" s="22"/>
      <c r="AU989" s="22"/>
      <c r="AV989" s="22"/>
      <c r="AW989" s="22"/>
      <c r="AX989" s="22"/>
      <c r="AY989" s="22"/>
      <c r="AZ989" s="22"/>
      <c r="BA989" s="22"/>
      <c r="BB989" s="22"/>
      <c r="BC989" s="22"/>
      <c r="BD989" s="22"/>
      <c r="BE989" s="22"/>
      <c r="BF989" s="22"/>
      <c r="BG989" s="22"/>
      <c r="BH989" s="22"/>
      <c r="BI989" s="22"/>
      <c r="BJ989" s="22"/>
      <c r="BK989" s="22"/>
      <c r="BL989" s="22"/>
      <c r="BM989" s="22"/>
      <c r="BN989" s="22"/>
      <c r="BO989" s="22"/>
    </row>
    <row r="990" spans="28:67" x14ac:dyDescent="0.25"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  <c r="AQ990" s="22"/>
      <c r="AR990" s="22"/>
      <c r="AS990" s="22"/>
      <c r="AT990" s="22"/>
      <c r="AU990" s="22"/>
      <c r="AV990" s="22"/>
      <c r="AW990" s="22"/>
      <c r="AX990" s="22"/>
      <c r="AY990" s="22"/>
      <c r="AZ990" s="22"/>
      <c r="BA990" s="22"/>
      <c r="BB990" s="22"/>
      <c r="BC990" s="22"/>
      <c r="BD990" s="22"/>
      <c r="BE990" s="22"/>
      <c r="BF990" s="22"/>
      <c r="BG990" s="22"/>
      <c r="BH990" s="22"/>
      <c r="BI990" s="22"/>
      <c r="BJ990" s="22"/>
      <c r="BK990" s="22"/>
      <c r="BL990" s="22"/>
      <c r="BM990" s="22"/>
      <c r="BN990" s="22"/>
      <c r="BO990" s="22"/>
    </row>
    <row r="991" spans="28:67" x14ac:dyDescent="0.25">
      <c r="AB991" s="22"/>
      <c r="AC991" s="22"/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  <c r="AN991" s="22"/>
      <c r="AO991" s="22"/>
      <c r="AP991" s="22"/>
      <c r="AQ991" s="22"/>
      <c r="AR991" s="22"/>
      <c r="AS991" s="22"/>
      <c r="AT991" s="22"/>
      <c r="AU991" s="22"/>
      <c r="AV991" s="22"/>
      <c r="AW991" s="22"/>
      <c r="AX991" s="22"/>
      <c r="AY991" s="22"/>
      <c r="AZ991" s="22"/>
      <c r="BA991" s="22"/>
      <c r="BB991" s="22"/>
      <c r="BC991" s="22"/>
      <c r="BD991" s="22"/>
      <c r="BE991" s="22"/>
      <c r="BF991" s="22"/>
      <c r="BG991" s="22"/>
      <c r="BH991" s="22"/>
      <c r="BI991" s="22"/>
      <c r="BJ991" s="22"/>
      <c r="BK991" s="22"/>
      <c r="BL991" s="22"/>
      <c r="BM991" s="22"/>
      <c r="BN991" s="22"/>
      <c r="BO991" s="22"/>
    </row>
    <row r="992" spans="28:67" x14ac:dyDescent="0.25">
      <c r="AB992" s="22"/>
      <c r="AC992" s="22"/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  <c r="AN992" s="22"/>
      <c r="AO992" s="22"/>
      <c r="AP992" s="22"/>
      <c r="AQ992" s="22"/>
      <c r="AR992" s="22"/>
      <c r="AS992" s="22"/>
      <c r="AT992" s="22"/>
      <c r="AU992" s="22"/>
      <c r="AV992" s="22"/>
      <c r="AW992" s="22"/>
      <c r="AX992" s="22"/>
      <c r="AY992" s="22"/>
      <c r="AZ992" s="22"/>
      <c r="BA992" s="22"/>
      <c r="BB992" s="22"/>
      <c r="BC992" s="22"/>
      <c r="BD992" s="22"/>
      <c r="BE992" s="22"/>
      <c r="BF992" s="22"/>
      <c r="BG992" s="22"/>
      <c r="BH992" s="22"/>
      <c r="BI992" s="22"/>
      <c r="BJ992" s="22"/>
      <c r="BK992" s="22"/>
      <c r="BL992" s="22"/>
      <c r="BM992" s="22"/>
      <c r="BN992" s="22"/>
      <c r="BO992" s="22"/>
    </row>
    <row r="993" spans="28:67" x14ac:dyDescent="0.25"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  <c r="AQ993" s="22"/>
      <c r="AR993" s="22"/>
      <c r="AS993" s="22"/>
      <c r="AT993" s="22"/>
      <c r="AU993" s="22"/>
      <c r="AV993" s="22"/>
      <c r="AW993" s="22"/>
      <c r="AX993" s="22"/>
      <c r="AY993" s="22"/>
      <c r="AZ993" s="22"/>
      <c r="BA993" s="22"/>
      <c r="BB993" s="22"/>
      <c r="BC993" s="22"/>
      <c r="BD993" s="22"/>
      <c r="BE993" s="22"/>
      <c r="BF993" s="22"/>
      <c r="BG993" s="22"/>
      <c r="BH993" s="22"/>
      <c r="BI993" s="22"/>
      <c r="BJ993" s="22"/>
      <c r="BK993" s="22"/>
      <c r="BL993" s="22"/>
      <c r="BM993" s="22"/>
      <c r="BN993" s="22"/>
      <c r="BO993" s="22"/>
    </row>
    <row r="994" spans="28:67" x14ac:dyDescent="0.25">
      <c r="AB994" s="22"/>
      <c r="AC994" s="22"/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  <c r="AQ994" s="22"/>
      <c r="AR994" s="22"/>
      <c r="AS994" s="22"/>
      <c r="AT994" s="22"/>
      <c r="AU994" s="22"/>
      <c r="AV994" s="22"/>
      <c r="AW994" s="22"/>
      <c r="AX994" s="22"/>
      <c r="AY994" s="22"/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  <c r="BJ994" s="22"/>
      <c r="BK994" s="22"/>
      <c r="BL994" s="22"/>
      <c r="BM994" s="22"/>
      <c r="BN994" s="22"/>
      <c r="BO994" s="22"/>
    </row>
    <row r="995" spans="28:67" x14ac:dyDescent="0.25"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</row>
    <row r="996" spans="28:67" x14ac:dyDescent="0.25"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22"/>
      <c r="AW996" s="22"/>
      <c r="AX996" s="22"/>
      <c r="AY996" s="22"/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  <c r="BJ996" s="22"/>
      <c r="BK996" s="22"/>
      <c r="BL996" s="22"/>
      <c r="BM996" s="22"/>
      <c r="BN996" s="22"/>
      <c r="BO996" s="22"/>
    </row>
    <row r="997" spans="28:67" x14ac:dyDescent="0.25">
      <c r="AB997" s="22"/>
      <c r="AC997" s="22"/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  <c r="AQ997" s="22"/>
      <c r="AR997" s="22"/>
      <c r="AS997" s="22"/>
      <c r="AT997" s="22"/>
      <c r="AU997" s="22"/>
      <c r="AV997" s="22"/>
      <c r="AW997" s="22"/>
      <c r="AX997" s="22"/>
      <c r="AY997" s="22"/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  <c r="BJ997" s="22"/>
      <c r="BK997" s="22"/>
      <c r="BL997" s="22"/>
      <c r="BM997" s="22"/>
      <c r="BN997" s="22"/>
      <c r="BO997" s="22"/>
    </row>
    <row r="998" spans="28:67" x14ac:dyDescent="0.25">
      <c r="AB998" s="22"/>
      <c r="AC998" s="22"/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  <c r="AQ998" s="22"/>
      <c r="AR998" s="22"/>
      <c r="AS998" s="22"/>
      <c r="AT998" s="22"/>
      <c r="AU998" s="22"/>
      <c r="AV998" s="22"/>
      <c r="AW998" s="22"/>
      <c r="AX998" s="22"/>
      <c r="AY998" s="22"/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  <c r="BJ998" s="22"/>
      <c r="BK998" s="22"/>
      <c r="BL998" s="22"/>
      <c r="BM998" s="22"/>
      <c r="BN998" s="22"/>
      <c r="BO998" s="22"/>
    </row>
    <row r="999" spans="28:67" x14ac:dyDescent="0.25"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22"/>
      <c r="AW999" s="22"/>
      <c r="AX999" s="22"/>
      <c r="AY999" s="22"/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  <c r="BJ999" s="22"/>
      <c r="BK999" s="22"/>
      <c r="BL999" s="22"/>
      <c r="BM999" s="22"/>
      <c r="BN999" s="22"/>
      <c r="BO999" s="22"/>
    </row>
    <row r="1000" spans="28:67" x14ac:dyDescent="0.25">
      <c r="AB1000" s="22"/>
      <c r="AC1000" s="22"/>
      <c r="AD1000" s="22"/>
      <c r="AE1000" s="22"/>
      <c r="AF1000" s="22"/>
      <c r="AG1000" s="22"/>
      <c r="AH1000" s="22"/>
      <c r="AI1000" s="22"/>
      <c r="AJ1000" s="22"/>
      <c r="AK1000" s="22"/>
      <c r="AL1000" s="22"/>
      <c r="AM1000" s="22"/>
      <c r="AN1000" s="22"/>
      <c r="AO1000" s="22"/>
      <c r="AP1000" s="22"/>
      <c r="AQ1000" s="22"/>
      <c r="AR1000" s="22"/>
      <c r="AS1000" s="22"/>
      <c r="AT1000" s="22"/>
      <c r="AU1000" s="22"/>
      <c r="AV1000" s="22"/>
      <c r="AW1000" s="22"/>
      <c r="AX1000" s="22"/>
      <c r="AY1000" s="22"/>
      <c r="AZ1000" s="22"/>
      <c r="BA1000" s="22"/>
      <c r="BB1000" s="22"/>
      <c r="BC1000" s="22"/>
      <c r="BD1000" s="22"/>
      <c r="BE1000" s="22"/>
      <c r="BF1000" s="22"/>
      <c r="BG1000" s="22"/>
      <c r="BH1000" s="22"/>
      <c r="BI1000" s="22"/>
      <c r="BJ1000" s="22"/>
      <c r="BK1000" s="22"/>
      <c r="BL1000" s="22"/>
      <c r="BM1000" s="22"/>
      <c r="BN1000" s="22"/>
      <c r="BO1000" s="22"/>
    </row>
    <row r="1001" spans="28:67" x14ac:dyDescent="0.25">
      <c r="AB1001" s="22"/>
      <c r="AC1001" s="22"/>
      <c r="AD1001" s="22"/>
      <c r="AE1001" s="22"/>
      <c r="AF1001" s="22"/>
      <c r="AG1001" s="22"/>
      <c r="AH1001" s="22"/>
      <c r="AI1001" s="22"/>
      <c r="AJ1001" s="22"/>
      <c r="AK1001" s="22"/>
      <c r="AL1001" s="22"/>
      <c r="AM1001" s="22"/>
      <c r="AN1001" s="22"/>
      <c r="AO1001" s="22"/>
      <c r="AP1001" s="22"/>
      <c r="AQ1001" s="22"/>
      <c r="AR1001" s="22"/>
      <c r="AS1001" s="22"/>
      <c r="AT1001" s="22"/>
      <c r="AU1001" s="22"/>
      <c r="AV1001" s="22"/>
      <c r="AW1001" s="22"/>
      <c r="AX1001" s="22"/>
      <c r="AY1001" s="22"/>
      <c r="AZ1001" s="22"/>
      <c r="BA1001" s="22"/>
      <c r="BB1001" s="22"/>
      <c r="BC1001" s="22"/>
      <c r="BD1001" s="22"/>
      <c r="BE1001" s="22"/>
      <c r="BF1001" s="22"/>
      <c r="BG1001" s="22"/>
      <c r="BH1001" s="22"/>
      <c r="BI1001" s="22"/>
      <c r="BJ1001" s="22"/>
      <c r="BK1001" s="22"/>
      <c r="BL1001" s="22"/>
      <c r="BM1001" s="22"/>
      <c r="BN1001" s="22"/>
      <c r="BO1001" s="22"/>
    </row>
    <row r="1002" spans="28:67" x14ac:dyDescent="0.25">
      <c r="AB1002" s="22"/>
      <c r="AC1002" s="22"/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  <c r="AQ1002" s="22"/>
      <c r="AR1002" s="22"/>
      <c r="AS1002" s="22"/>
      <c r="AT1002" s="22"/>
      <c r="AU1002" s="22"/>
      <c r="AV1002" s="22"/>
      <c r="AW1002" s="22"/>
      <c r="AX1002" s="22"/>
      <c r="AY1002" s="22"/>
      <c r="AZ1002" s="22"/>
      <c r="BA1002" s="22"/>
      <c r="BB1002" s="22"/>
      <c r="BC1002" s="22"/>
      <c r="BD1002" s="22"/>
      <c r="BE1002" s="22"/>
      <c r="BF1002" s="22"/>
      <c r="BG1002" s="22"/>
      <c r="BH1002" s="22"/>
      <c r="BI1002" s="22"/>
      <c r="BJ1002" s="22"/>
      <c r="BK1002" s="22"/>
      <c r="BL1002" s="22"/>
      <c r="BM1002" s="22"/>
      <c r="BN1002" s="22"/>
      <c r="BO1002" s="22"/>
    </row>
    <row r="1003" spans="28:67" x14ac:dyDescent="0.25">
      <c r="AB1003" s="22"/>
      <c r="AC1003" s="22"/>
      <c r="AD1003" s="22"/>
      <c r="AE1003" s="22"/>
      <c r="AF1003" s="22"/>
      <c r="AG1003" s="22"/>
      <c r="AH1003" s="22"/>
      <c r="AI1003" s="22"/>
      <c r="AJ1003" s="22"/>
      <c r="AK1003" s="22"/>
      <c r="AL1003" s="22"/>
      <c r="AM1003" s="22"/>
      <c r="AN1003" s="22"/>
      <c r="AO1003" s="22"/>
      <c r="AP1003" s="22"/>
      <c r="AQ1003" s="22"/>
      <c r="AR1003" s="22"/>
      <c r="AS1003" s="22"/>
      <c r="AT1003" s="22"/>
      <c r="AU1003" s="22"/>
      <c r="AV1003" s="22"/>
      <c r="AW1003" s="22"/>
      <c r="AX1003" s="22"/>
      <c r="AY1003" s="22"/>
      <c r="AZ1003" s="22"/>
      <c r="BA1003" s="22"/>
      <c r="BB1003" s="22"/>
      <c r="BC1003" s="22"/>
      <c r="BD1003" s="22"/>
      <c r="BE1003" s="22"/>
      <c r="BF1003" s="22"/>
      <c r="BG1003" s="22"/>
      <c r="BH1003" s="22"/>
      <c r="BI1003" s="22"/>
      <c r="BJ1003" s="22"/>
      <c r="BK1003" s="22"/>
      <c r="BL1003" s="22"/>
      <c r="BM1003" s="22"/>
      <c r="BN1003" s="22"/>
      <c r="BO1003" s="22"/>
    </row>
    <row r="1004" spans="28:67" x14ac:dyDescent="0.25">
      <c r="AB1004" s="22"/>
      <c r="AC1004" s="22"/>
      <c r="AD1004" s="22"/>
      <c r="AE1004" s="22"/>
      <c r="AF1004" s="22"/>
      <c r="AG1004" s="22"/>
      <c r="AH1004" s="22"/>
      <c r="AI1004" s="22"/>
      <c r="AJ1004" s="22"/>
      <c r="AK1004" s="22"/>
      <c r="AL1004" s="22"/>
      <c r="AM1004" s="22"/>
      <c r="AN1004" s="22"/>
      <c r="AO1004" s="22"/>
      <c r="AP1004" s="22"/>
      <c r="AQ1004" s="22"/>
      <c r="AR1004" s="22"/>
      <c r="AS1004" s="22"/>
      <c r="AT1004" s="22"/>
      <c r="AU1004" s="22"/>
      <c r="AV1004" s="22"/>
      <c r="AW1004" s="22"/>
      <c r="AX1004" s="22"/>
      <c r="AY1004" s="22"/>
      <c r="AZ1004" s="22"/>
      <c r="BA1004" s="22"/>
      <c r="BB1004" s="22"/>
      <c r="BC1004" s="22"/>
      <c r="BD1004" s="22"/>
      <c r="BE1004" s="22"/>
      <c r="BF1004" s="22"/>
      <c r="BG1004" s="22"/>
      <c r="BH1004" s="22"/>
      <c r="BI1004" s="22"/>
      <c r="BJ1004" s="22"/>
      <c r="BK1004" s="22"/>
      <c r="BL1004" s="22"/>
      <c r="BM1004" s="22"/>
      <c r="BN1004" s="22"/>
      <c r="BO1004" s="22"/>
    </row>
    <row r="1005" spans="28:67" x14ac:dyDescent="0.25">
      <c r="AB1005" s="22"/>
      <c r="AC1005" s="22"/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  <c r="AQ1005" s="22"/>
      <c r="AR1005" s="22"/>
      <c r="AS1005" s="22"/>
      <c r="AT1005" s="22"/>
      <c r="AU1005" s="22"/>
      <c r="AV1005" s="22"/>
      <c r="AW1005" s="22"/>
      <c r="AX1005" s="22"/>
      <c r="AY1005" s="22"/>
      <c r="AZ1005" s="22"/>
      <c r="BA1005" s="22"/>
      <c r="BB1005" s="22"/>
      <c r="BC1005" s="22"/>
      <c r="BD1005" s="22"/>
      <c r="BE1005" s="22"/>
      <c r="BF1005" s="22"/>
      <c r="BG1005" s="22"/>
      <c r="BH1005" s="22"/>
      <c r="BI1005" s="22"/>
      <c r="BJ1005" s="22"/>
      <c r="BK1005" s="22"/>
      <c r="BL1005" s="22"/>
      <c r="BM1005" s="22"/>
      <c r="BN1005" s="22"/>
      <c r="BO1005" s="22"/>
    </row>
    <row r="1006" spans="28:67" x14ac:dyDescent="0.25">
      <c r="AB1006" s="22"/>
      <c r="AC1006" s="22"/>
      <c r="AD1006" s="22"/>
      <c r="AE1006" s="22"/>
      <c r="AF1006" s="22"/>
      <c r="AG1006" s="22"/>
      <c r="AH1006" s="22"/>
      <c r="AI1006" s="22"/>
      <c r="AJ1006" s="22"/>
      <c r="AK1006" s="22"/>
      <c r="AL1006" s="22"/>
      <c r="AM1006" s="22"/>
      <c r="AN1006" s="22"/>
      <c r="AO1006" s="22"/>
      <c r="AP1006" s="22"/>
      <c r="AQ1006" s="22"/>
      <c r="AR1006" s="22"/>
      <c r="AS1006" s="22"/>
      <c r="AT1006" s="22"/>
      <c r="AU1006" s="22"/>
      <c r="AV1006" s="22"/>
      <c r="AW1006" s="22"/>
      <c r="AX1006" s="22"/>
      <c r="AY1006" s="22"/>
      <c r="AZ1006" s="22"/>
      <c r="BA1006" s="22"/>
      <c r="BB1006" s="22"/>
      <c r="BC1006" s="22"/>
      <c r="BD1006" s="22"/>
      <c r="BE1006" s="22"/>
      <c r="BF1006" s="22"/>
      <c r="BG1006" s="22"/>
      <c r="BH1006" s="22"/>
      <c r="BI1006" s="22"/>
      <c r="BJ1006" s="22"/>
      <c r="BK1006" s="22"/>
      <c r="BL1006" s="22"/>
      <c r="BM1006" s="22"/>
      <c r="BN1006" s="22"/>
      <c r="BO1006" s="22"/>
    </row>
    <row r="1007" spans="28:67" x14ac:dyDescent="0.25">
      <c r="AB1007" s="22"/>
      <c r="AC1007" s="22"/>
      <c r="AD1007" s="22"/>
      <c r="AE1007" s="22"/>
      <c r="AF1007" s="22"/>
      <c r="AG1007" s="22"/>
      <c r="AH1007" s="22"/>
      <c r="AI1007" s="22"/>
      <c r="AJ1007" s="22"/>
      <c r="AK1007" s="22"/>
      <c r="AL1007" s="22"/>
      <c r="AM1007" s="22"/>
      <c r="AN1007" s="22"/>
      <c r="AO1007" s="22"/>
      <c r="AP1007" s="22"/>
      <c r="AQ1007" s="22"/>
      <c r="AR1007" s="22"/>
      <c r="AS1007" s="22"/>
      <c r="AT1007" s="22"/>
      <c r="AU1007" s="22"/>
      <c r="AV1007" s="22"/>
      <c r="AW1007" s="22"/>
      <c r="AX1007" s="22"/>
      <c r="AY1007" s="22"/>
      <c r="AZ1007" s="22"/>
      <c r="BA1007" s="22"/>
      <c r="BB1007" s="22"/>
      <c r="BC1007" s="22"/>
      <c r="BD1007" s="22"/>
      <c r="BE1007" s="22"/>
      <c r="BF1007" s="22"/>
      <c r="BG1007" s="22"/>
      <c r="BH1007" s="22"/>
      <c r="BI1007" s="22"/>
      <c r="BJ1007" s="22"/>
      <c r="BK1007" s="22"/>
      <c r="BL1007" s="22"/>
      <c r="BM1007" s="22"/>
      <c r="BN1007" s="22"/>
      <c r="BO1007" s="22"/>
    </row>
    <row r="1008" spans="28:67" x14ac:dyDescent="0.25">
      <c r="AB1008" s="22"/>
      <c r="AC1008" s="22"/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  <c r="AQ1008" s="22"/>
      <c r="AR1008" s="22"/>
      <c r="AS1008" s="22"/>
      <c r="AT1008" s="22"/>
      <c r="AU1008" s="22"/>
      <c r="AV1008" s="22"/>
      <c r="AW1008" s="22"/>
      <c r="AX1008" s="22"/>
      <c r="AY1008" s="22"/>
      <c r="AZ1008" s="22"/>
      <c r="BA1008" s="22"/>
      <c r="BB1008" s="22"/>
      <c r="BC1008" s="22"/>
      <c r="BD1008" s="22"/>
      <c r="BE1008" s="22"/>
      <c r="BF1008" s="22"/>
      <c r="BG1008" s="22"/>
      <c r="BH1008" s="22"/>
      <c r="BI1008" s="22"/>
      <c r="BJ1008" s="22"/>
      <c r="BK1008" s="22"/>
      <c r="BL1008" s="22"/>
      <c r="BM1008" s="22"/>
      <c r="BN1008" s="22"/>
      <c r="BO1008" s="22"/>
    </row>
    <row r="1009" spans="28:67" x14ac:dyDescent="0.25">
      <c r="AB1009" s="22"/>
      <c r="AC1009" s="22"/>
      <c r="AD1009" s="22"/>
      <c r="AE1009" s="22"/>
      <c r="AF1009" s="22"/>
      <c r="AG1009" s="22"/>
      <c r="AH1009" s="22"/>
      <c r="AI1009" s="22"/>
      <c r="AJ1009" s="22"/>
      <c r="AK1009" s="22"/>
      <c r="AL1009" s="22"/>
      <c r="AM1009" s="22"/>
      <c r="AN1009" s="22"/>
      <c r="AO1009" s="22"/>
      <c r="AP1009" s="22"/>
      <c r="AQ1009" s="22"/>
      <c r="AR1009" s="22"/>
      <c r="AS1009" s="22"/>
      <c r="AT1009" s="22"/>
      <c r="AU1009" s="22"/>
      <c r="AV1009" s="22"/>
      <c r="AW1009" s="22"/>
      <c r="AX1009" s="22"/>
      <c r="AY1009" s="22"/>
      <c r="AZ1009" s="22"/>
      <c r="BA1009" s="22"/>
      <c r="BB1009" s="22"/>
      <c r="BC1009" s="22"/>
      <c r="BD1009" s="22"/>
      <c r="BE1009" s="22"/>
      <c r="BF1009" s="22"/>
      <c r="BG1009" s="22"/>
      <c r="BH1009" s="22"/>
      <c r="BI1009" s="22"/>
      <c r="BJ1009" s="22"/>
      <c r="BK1009" s="22"/>
      <c r="BL1009" s="22"/>
      <c r="BM1009" s="22"/>
      <c r="BN1009" s="22"/>
      <c r="BO1009" s="22"/>
    </row>
    <row r="1010" spans="28:67" x14ac:dyDescent="0.25">
      <c r="AB1010" s="22"/>
      <c r="AC1010" s="22"/>
      <c r="AD1010" s="22"/>
      <c r="AE1010" s="22"/>
      <c r="AF1010" s="22"/>
      <c r="AG1010" s="22"/>
      <c r="AH1010" s="22"/>
      <c r="AI1010" s="22"/>
      <c r="AJ1010" s="22"/>
      <c r="AK1010" s="22"/>
      <c r="AL1010" s="22"/>
      <c r="AM1010" s="22"/>
      <c r="AN1010" s="22"/>
      <c r="AO1010" s="22"/>
      <c r="AP1010" s="22"/>
      <c r="AQ1010" s="22"/>
      <c r="AR1010" s="22"/>
      <c r="AS1010" s="22"/>
      <c r="AT1010" s="22"/>
      <c r="AU1010" s="22"/>
      <c r="AV1010" s="22"/>
      <c r="AW1010" s="22"/>
      <c r="AX1010" s="22"/>
      <c r="AY1010" s="22"/>
      <c r="AZ1010" s="22"/>
      <c r="BA1010" s="22"/>
      <c r="BB1010" s="22"/>
      <c r="BC1010" s="22"/>
      <c r="BD1010" s="22"/>
      <c r="BE1010" s="22"/>
      <c r="BF1010" s="22"/>
      <c r="BG1010" s="22"/>
      <c r="BH1010" s="22"/>
      <c r="BI1010" s="22"/>
      <c r="BJ1010" s="22"/>
      <c r="BK1010" s="22"/>
      <c r="BL1010" s="22"/>
      <c r="BM1010" s="22"/>
      <c r="BN1010" s="22"/>
      <c r="BO1010" s="22"/>
    </row>
    <row r="1011" spans="28:67" x14ac:dyDescent="0.25">
      <c r="AB1011" s="22"/>
      <c r="AC1011" s="22"/>
      <c r="AD1011" s="22"/>
      <c r="AE1011" s="22"/>
      <c r="AF1011" s="22"/>
      <c r="AG1011" s="22"/>
      <c r="AH1011" s="22"/>
      <c r="AI1011" s="22"/>
      <c r="AJ1011" s="22"/>
      <c r="AK1011" s="22"/>
      <c r="AL1011" s="22"/>
      <c r="AM1011" s="22"/>
      <c r="AN1011" s="22"/>
      <c r="AO1011" s="22"/>
      <c r="AP1011" s="22"/>
      <c r="AQ1011" s="22"/>
      <c r="AR1011" s="22"/>
      <c r="AS1011" s="22"/>
      <c r="AT1011" s="22"/>
      <c r="AU1011" s="22"/>
      <c r="AV1011" s="22"/>
      <c r="AW1011" s="22"/>
      <c r="AX1011" s="22"/>
      <c r="AY1011" s="22"/>
      <c r="AZ1011" s="22"/>
      <c r="BA1011" s="22"/>
      <c r="BB1011" s="22"/>
      <c r="BC1011" s="22"/>
      <c r="BD1011" s="22"/>
      <c r="BE1011" s="22"/>
      <c r="BF1011" s="22"/>
      <c r="BG1011" s="22"/>
      <c r="BH1011" s="22"/>
      <c r="BI1011" s="22"/>
      <c r="BJ1011" s="22"/>
      <c r="BK1011" s="22"/>
      <c r="BL1011" s="22"/>
      <c r="BM1011" s="22"/>
      <c r="BN1011" s="22"/>
      <c r="BO1011" s="22"/>
    </row>
    <row r="1012" spans="28:67" x14ac:dyDescent="0.25">
      <c r="AB1012" s="22"/>
      <c r="AC1012" s="22"/>
      <c r="AD1012" s="22"/>
      <c r="AE1012" s="22"/>
      <c r="AF1012" s="22"/>
      <c r="AG1012" s="22"/>
      <c r="AH1012" s="22"/>
      <c r="AI1012" s="22"/>
      <c r="AJ1012" s="22"/>
      <c r="AK1012" s="22"/>
      <c r="AL1012" s="22"/>
      <c r="AM1012" s="22"/>
      <c r="AN1012" s="22"/>
      <c r="AO1012" s="22"/>
      <c r="AP1012" s="22"/>
      <c r="AQ1012" s="22"/>
      <c r="AR1012" s="22"/>
      <c r="AS1012" s="22"/>
      <c r="AT1012" s="22"/>
      <c r="AU1012" s="22"/>
      <c r="AV1012" s="22"/>
      <c r="AW1012" s="22"/>
      <c r="AX1012" s="22"/>
      <c r="AY1012" s="22"/>
      <c r="AZ1012" s="22"/>
      <c r="BA1012" s="22"/>
      <c r="BB1012" s="22"/>
      <c r="BC1012" s="22"/>
      <c r="BD1012" s="22"/>
      <c r="BE1012" s="22"/>
      <c r="BF1012" s="22"/>
      <c r="BG1012" s="22"/>
      <c r="BH1012" s="22"/>
      <c r="BI1012" s="22"/>
      <c r="BJ1012" s="22"/>
      <c r="BK1012" s="22"/>
      <c r="BL1012" s="22"/>
      <c r="BM1012" s="22"/>
      <c r="BN1012" s="22"/>
      <c r="BO1012" s="22"/>
    </row>
    <row r="1013" spans="28:67" x14ac:dyDescent="0.25"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</row>
    <row r="1014" spans="28:67" x14ac:dyDescent="0.25">
      <c r="AB1014" s="22"/>
      <c r="AC1014" s="22"/>
      <c r="AD1014" s="22"/>
      <c r="AE1014" s="22"/>
      <c r="AF1014" s="22"/>
      <c r="AG1014" s="22"/>
      <c r="AH1014" s="22"/>
      <c r="AI1014" s="22"/>
      <c r="AJ1014" s="22"/>
      <c r="AK1014" s="22"/>
      <c r="AL1014" s="22"/>
      <c r="AM1014" s="22"/>
      <c r="AN1014" s="22"/>
      <c r="AO1014" s="22"/>
      <c r="AP1014" s="22"/>
      <c r="AQ1014" s="22"/>
      <c r="AR1014" s="22"/>
      <c r="AS1014" s="22"/>
      <c r="AT1014" s="22"/>
      <c r="AU1014" s="22"/>
      <c r="AV1014" s="22"/>
      <c r="AW1014" s="22"/>
      <c r="AX1014" s="22"/>
      <c r="AY1014" s="22"/>
      <c r="AZ1014" s="22"/>
      <c r="BA1014" s="22"/>
      <c r="BB1014" s="22"/>
      <c r="BC1014" s="22"/>
      <c r="BD1014" s="22"/>
      <c r="BE1014" s="22"/>
      <c r="BF1014" s="22"/>
      <c r="BG1014" s="22"/>
      <c r="BH1014" s="22"/>
      <c r="BI1014" s="22"/>
      <c r="BJ1014" s="22"/>
      <c r="BK1014" s="22"/>
      <c r="BL1014" s="22"/>
      <c r="BM1014" s="22"/>
      <c r="BN1014" s="22"/>
      <c r="BO1014" s="22"/>
    </row>
    <row r="1015" spans="28:67" x14ac:dyDescent="0.25">
      <c r="AB1015" s="22"/>
      <c r="AC1015" s="22"/>
      <c r="AD1015" s="22"/>
      <c r="AE1015" s="22"/>
      <c r="AF1015" s="22"/>
      <c r="AG1015" s="22"/>
      <c r="AH1015" s="22"/>
      <c r="AI1015" s="22"/>
      <c r="AJ1015" s="22"/>
      <c r="AK1015" s="22"/>
      <c r="AL1015" s="22"/>
      <c r="AM1015" s="22"/>
      <c r="AN1015" s="22"/>
      <c r="AO1015" s="22"/>
      <c r="AP1015" s="22"/>
      <c r="AQ1015" s="22"/>
      <c r="AR1015" s="22"/>
      <c r="AS1015" s="22"/>
      <c r="AT1015" s="22"/>
      <c r="AU1015" s="22"/>
      <c r="AV1015" s="22"/>
      <c r="AW1015" s="22"/>
      <c r="AX1015" s="22"/>
      <c r="AY1015" s="22"/>
      <c r="AZ1015" s="22"/>
      <c r="BA1015" s="22"/>
      <c r="BB1015" s="22"/>
      <c r="BC1015" s="22"/>
      <c r="BD1015" s="22"/>
      <c r="BE1015" s="22"/>
      <c r="BF1015" s="22"/>
      <c r="BG1015" s="22"/>
      <c r="BH1015" s="22"/>
      <c r="BI1015" s="22"/>
      <c r="BJ1015" s="22"/>
      <c r="BK1015" s="22"/>
      <c r="BL1015" s="22"/>
      <c r="BM1015" s="22"/>
      <c r="BN1015" s="22"/>
      <c r="BO1015" s="22"/>
    </row>
    <row r="1016" spans="28:67" x14ac:dyDescent="0.25">
      <c r="AB1016" s="22"/>
      <c r="AC1016" s="22"/>
      <c r="AD1016" s="22"/>
      <c r="AE1016" s="22"/>
      <c r="AF1016" s="22"/>
      <c r="AG1016" s="22"/>
      <c r="AH1016" s="22"/>
      <c r="AI1016" s="22"/>
      <c r="AJ1016" s="22"/>
      <c r="AK1016" s="22"/>
      <c r="AL1016" s="22"/>
      <c r="AM1016" s="22"/>
      <c r="AN1016" s="22"/>
      <c r="AO1016" s="22"/>
      <c r="AP1016" s="22"/>
      <c r="AQ1016" s="22"/>
      <c r="AR1016" s="22"/>
      <c r="AS1016" s="22"/>
      <c r="AT1016" s="22"/>
      <c r="AU1016" s="22"/>
      <c r="AV1016" s="22"/>
      <c r="AW1016" s="22"/>
      <c r="AX1016" s="22"/>
      <c r="AY1016" s="22"/>
      <c r="AZ1016" s="22"/>
      <c r="BA1016" s="22"/>
      <c r="BB1016" s="22"/>
      <c r="BC1016" s="22"/>
      <c r="BD1016" s="22"/>
      <c r="BE1016" s="22"/>
      <c r="BF1016" s="22"/>
      <c r="BG1016" s="22"/>
      <c r="BH1016" s="22"/>
      <c r="BI1016" s="22"/>
      <c r="BJ1016" s="22"/>
      <c r="BK1016" s="22"/>
      <c r="BL1016" s="22"/>
      <c r="BM1016" s="22"/>
      <c r="BN1016" s="22"/>
      <c r="BO1016" s="22"/>
    </row>
    <row r="1017" spans="28:67" x14ac:dyDescent="0.25">
      <c r="AB1017" s="22"/>
      <c r="AC1017" s="22"/>
      <c r="AD1017" s="22"/>
      <c r="AE1017" s="22"/>
      <c r="AF1017" s="22"/>
      <c r="AG1017" s="22"/>
      <c r="AH1017" s="22"/>
      <c r="AI1017" s="22"/>
      <c r="AJ1017" s="22"/>
      <c r="AK1017" s="22"/>
      <c r="AL1017" s="22"/>
      <c r="AM1017" s="22"/>
      <c r="AN1017" s="22"/>
      <c r="AO1017" s="22"/>
      <c r="AP1017" s="22"/>
      <c r="AQ1017" s="22"/>
      <c r="AR1017" s="22"/>
      <c r="AS1017" s="22"/>
      <c r="AT1017" s="22"/>
      <c r="AU1017" s="22"/>
      <c r="AV1017" s="22"/>
      <c r="AW1017" s="22"/>
      <c r="AX1017" s="22"/>
      <c r="AY1017" s="22"/>
      <c r="AZ1017" s="22"/>
      <c r="BA1017" s="22"/>
      <c r="BB1017" s="22"/>
      <c r="BC1017" s="22"/>
      <c r="BD1017" s="22"/>
      <c r="BE1017" s="22"/>
      <c r="BF1017" s="22"/>
      <c r="BG1017" s="22"/>
      <c r="BH1017" s="22"/>
      <c r="BI1017" s="22"/>
      <c r="BJ1017" s="22"/>
      <c r="BK1017" s="22"/>
      <c r="BL1017" s="22"/>
      <c r="BM1017" s="22"/>
      <c r="BN1017" s="22"/>
      <c r="BO1017" s="22"/>
    </row>
    <row r="1018" spans="28:67" x14ac:dyDescent="0.25">
      <c r="AB1018" s="22"/>
      <c r="AC1018" s="22"/>
      <c r="AD1018" s="22"/>
      <c r="AE1018" s="22"/>
      <c r="AF1018" s="22"/>
      <c r="AG1018" s="22"/>
      <c r="AH1018" s="22"/>
      <c r="AI1018" s="22"/>
      <c r="AJ1018" s="22"/>
      <c r="AK1018" s="22"/>
      <c r="AL1018" s="22"/>
      <c r="AM1018" s="22"/>
      <c r="AN1018" s="22"/>
      <c r="AO1018" s="22"/>
      <c r="AP1018" s="22"/>
      <c r="AQ1018" s="22"/>
      <c r="AR1018" s="22"/>
      <c r="AS1018" s="22"/>
      <c r="AT1018" s="22"/>
      <c r="AU1018" s="22"/>
      <c r="AV1018" s="22"/>
      <c r="AW1018" s="22"/>
      <c r="AX1018" s="22"/>
      <c r="AY1018" s="22"/>
      <c r="AZ1018" s="22"/>
      <c r="BA1018" s="22"/>
      <c r="BB1018" s="22"/>
      <c r="BC1018" s="22"/>
      <c r="BD1018" s="22"/>
      <c r="BE1018" s="22"/>
      <c r="BF1018" s="22"/>
      <c r="BG1018" s="22"/>
      <c r="BH1018" s="22"/>
      <c r="BI1018" s="22"/>
      <c r="BJ1018" s="22"/>
      <c r="BK1018" s="22"/>
      <c r="BL1018" s="22"/>
      <c r="BM1018" s="22"/>
      <c r="BN1018" s="22"/>
      <c r="BO1018" s="22"/>
    </row>
    <row r="1019" spans="28:67" x14ac:dyDescent="0.25">
      <c r="AB1019" s="22"/>
      <c r="AC1019" s="22"/>
      <c r="AD1019" s="22"/>
      <c r="AE1019" s="22"/>
      <c r="AF1019" s="22"/>
      <c r="AG1019" s="22"/>
      <c r="AH1019" s="22"/>
      <c r="AI1019" s="22"/>
      <c r="AJ1019" s="22"/>
      <c r="AK1019" s="22"/>
      <c r="AL1019" s="22"/>
      <c r="AM1019" s="22"/>
      <c r="AN1019" s="22"/>
      <c r="AO1019" s="22"/>
      <c r="AP1019" s="22"/>
      <c r="AQ1019" s="22"/>
      <c r="AR1019" s="22"/>
      <c r="AS1019" s="22"/>
      <c r="AT1019" s="22"/>
      <c r="AU1019" s="22"/>
      <c r="AV1019" s="22"/>
      <c r="AW1019" s="22"/>
      <c r="AX1019" s="22"/>
      <c r="AY1019" s="22"/>
      <c r="AZ1019" s="22"/>
      <c r="BA1019" s="22"/>
      <c r="BB1019" s="22"/>
      <c r="BC1019" s="22"/>
      <c r="BD1019" s="22"/>
      <c r="BE1019" s="22"/>
      <c r="BF1019" s="22"/>
      <c r="BG1019" s="22"/>
      <c r="BH1019" s="22"/>
      <c r="BI1019" s="22"/>
      <c r="BJ1019" s="22"/>
      <c r="BK1019" s="22"/>
      <c r="BL1019" s="22"/>
      <c r="BM1019" s="22"/>
      <c r="BN1019" s="22"/>
      <c r="BO1019" s="22"/>
    </row>
    <row r="1020" spans="28:67" x14ac:dyDescent="0.25">
      <c r="AB1020" s="22"/>
      <c r="AC1020" s="22"/>
      <c r="AD1020" s="22"/>
      <c r="AE1020" s="22"/>
      <c r="AF1020" s="22"/>
      <c r="AG1020" s="22"/>
      <c r="AH1020" s="22"/>
      <c r="AI1020" s="22"/>
      <c r="AJ1020" s="22"/>
      <c r="AK1020" s="22"/>
      <c r="AL1020" s="22"/>
      <c r="AM1020" s="22"/>
      <c r="AN1020" s="22"/>
      <c r="AO1020" s="22"/>
      <c r="AP1020" s="22"/>
      <c r="AQ1020" s="22"/>
      <c r="AR1020" s="22"/>
      <c r="AS1020" s="22"/>
      <c r="AT1020" s="22"/>
      <c r="AU1020" s="22"/>
      <c r="AV1020" s="22"/>
      <c r="AW1020" s="22"/>
      <c r="AX1020" s="22"/>
      <c r="AY1020" s="22"/>
      <c r="AZ1020" s="22"/>
      <c r="BA1020" s="22"/>
      <c r="BB1020" s="22"/>
      <c r="BC1020" s="22"/>
      <c r="BD1020" s="22"/>
      <c r="BE1020" s="22"/>
      <c r="BF1020" s="22"/>
      <c r="BG1020" s="22"/>
      <c r="BH1020" s="22"/>
      <c r="BI1020" s="22"/>
      <c r="BJ1020" s="22"/>
      <c r="BK1020" s="22"/>
      <c r="BL1020" s="22"/>
      <c r="BM1020" s="22"/>
      <c r="BN1020" s="22"/>
      <c r="BO1020" s="22"/>
    </row>
    <row r="1021" spans="28:67" x14ac:dyDescent="0.25">
      <c r="AB1021" s="22"/>
      <c r="AC1021" s="22"/>
      <c r="AD1021" s="22"/>
      <c r="AE1021" s="22"/>
      <c r="AF1021" s="22"/>
      <c r="AG1021" s="22"/>
      <c r="AH1021" s="22"/>
      <c r="AI1021" s="22"/>
      <c r="AJ1021" s="22"/>
      <c r="AK1021" s="22"/>
      <c r="AL1021" s="22"/>
      <c r="AM1021" s="22"/>
      <c r="AN1021" s="22"/>
      <c r="AO1021" s="22"/>
      <c r="AP1021" s="22"/>
      <c r="AQ1021" s="22"/>
      <c r="AR1021" s="22"/>
      <c r="AS1021" s="22"/>
      <c r="AT1021" s="22"/>
      <c r="AU1021" s="22"/>
      <c r="AV1021" s="22"/>
      <c r="AW1021" s="22"/>
      <c r="AX1021" s="22"/>
      <c r="AY1021" s="22"/>
      <c r="AZ1021" s="22"/>
      <c r="BA1021" s="22"/>
      <c r="BB1021" s="22"/>
      <c r="BC1021" s="22"/>
      <c r="BD1021" s="22"/>
      <c r="BE1021" s="22"/>
      <c r="BF1021" s="22"/>
      <c r="BG1021" s="22"/>
      <c r="BH1021" s="22"/>
      <c r="BI1021" s="22"/>
      <c r="BJ1021" s="22"/>
      <c r="BK1021" s="22"/>
      <c r="BL1021" s="22"/>
      <c r="BM1021" s="22"/>
      <c r="BN1021" s="22"/>
      <c r="BO1021" s="22"/>
    </row>
    <row r="1022" spans="28:67" x14ac:dyDescent="0.25">
      <c r="AB1022" s="22"/>
      <c r="AC1022" s="22"/>
      <c r="AD1022" s="22"/>
      <c r="AE1022" s="22"/>
      <c r="AF1022" s="22"/>
      <c r="AG1022" s="22"/>
      <c r="AH1022" s="22"/>
      <c r="AI1022" s="22"/>
      <c r="AJ1022" s="22"/>
      <c r="AK1022" s="22"/>
      <c r="AL1022" s="22"/>
      <c r="AM1022" s="22"/>
      <c r="AN1022" s="22"/>
      <c r="AO1022" s="22"/>
      <c r="AP1022" s="22"/>
      <c r="AQ1022" s="22"/>
      <c r="AR1022" s="22"/>
      <c r="AS1022" s="22"/>
      <c r="AT1022" s="22"/>
      <c r="AU1022" s="22"/>
      <c r="AV1022" s="22"/>
      <c r="AW1022" s="22"/>
      <c r="AX1022" s="22"/>
      <c r="AY1022" s="22"/>
      <c r="AZ1022" s="22"/>
      <c r="BA1022" s="22"/>
      <c r="BB1022" s="22"/>
      <c r="BC1022" s="22"/>
      <c r="BD1022" s="22"/>
      <c r="BE1022" s="22"/>
      <c r="BF1022" s="22"/>
      <c r="BG1022" s="22"/>
      <c r="BH1022" s="22"/>
      <c r="BI1022" s="22"/>
      <c r="BJ1022" s="22"/>
      <c r="BK1022" s="22"/>
      <c r="BL1022" s="22"/>
      <c r="BM1022" s="22"/>
      <c r="BN1022" s="22"/>
      <c r="BO1022" s="22"/>
    </row>
    <row r="1023" spans="28:67" x14ac:dyDescent="0.25">
      <c r="AB1023" s="22"/>
      <c r="AC1023" s="22"/>
      <c r="AD1023" s="22"/>
      <c r="AE1023" s="22"/>
      <c r="AF1023" s="22"/>
      <c r="AG1023" s="22"/>
      <c r="AH1023" s="22"/>
      <c r="AI1023" s="22"/>
      <c r="AJ1023" s="22"/>
      <c r="AK1023" s="22"/>
      <c r="AL1023" s="22"/>
      <c r="AM1023" s="22"/>
      <c r="AN1023" s="22"/>
      <c r="AO1023" s="22"/>
      <c r="AP1023" s="22"/>
      <c r="AQ1023" s="22"/>
      <c r="AR1023" s="22"/>
      <c r="AS1023" s="22"/>
      <c r="AT1023" s="22"/>
      <c r="AU1023" s="22"/>
      <c r="AV1023" s="22"/>
      <c r="AW1023" s="22"/>
      <c r="AX1023" s="22"/>
      <c r="AY1023" s="22"/>
      <c r="AZ1023" s="22"/>
      <c r="BA1023" s="22"/>
      <c r="BB1023" s="22"/>
      <c r="BC1023" s="22"/>
      <c r="BD1023" s="22"/>
      <c r="BE1023" s="22"/>
      <c r="BF1023" s="22"/>
      <c r="BG1023" s="22"/>
      <c r="BH1023" s="22"/>
      <c r="BI1023" s="22"/>
      <c r="BJ1023" s="22"/>
      <c r="BK1023" s="22"/>
      <c r="BL1023" s="22"/>
      <c r="BM1023" s="22"/>
      <c r="BN1023" s="22"/>
      <c r="BO1023" s="22"/>
    </row>
    <row r="1024" spans="28:67" x14ac:dyDescent="0.25">
      <c r="AB1024" s="22"/>
      <c r="AC1024" s="22"/>
      <c r="AD1024" s="22"/>
      <c r="AE1024" s="22"/>
      <c r="AF1024" s="22"/>
      <c r="AG1024" s="22"/>
      <c r="AH1024" s="22"/>
      <c r="AI1024" s="22"/>
      <c r="AJ1024" s="22"/>
      <c r="AK1024" s="22"/>
      <c r="AL1024" s="22"/>
      <c r="AM1024" s="22"/>
      <c r="AN1024" s="22"/>
      <c r="AO1024" s="22"/>
      <c r="AP1024" s="22"/>
      <c r="AQ1024" s="22"/>
      <c r="AR1024" s="22"/>
      <c r="AS1024" s="22"/>
      <c r="AT1024" s="22"/>
      <c r="AU1024" s="22"/>
      <c r="AV1024" s="22"/>
      <c r="AW1024" s="22"/>
      <c r="AX1024" s="22"/>
      <c r="AY1024" s="22"/>
      <c r="AZ1024" s="22"/>
      <c r="BA1024" s="22"/>
      <c r="BB1024" s="22"/>
      <c r="BC1024" s="22"/>
      <c r="BD1024" s="22"/>
      <c r="BE1024" s="22"/>
      <c r="BF1024" s="22"/>
      <c r="BG1024" s="22"/>
      <c r="BH1024" s="22"/>
      <c r="BI1024" s="22"/>
      <c r="BJ1024" s="22"/>
      <c r="BK1024" s="22"/>
      <c r="BL1024" s="22"/>
      <c r="BM1024" s="22"/>
      <c r="BN1024" s="22"/>
      <c r="BO1024" s="22"/>
    </row>
    <row r="1025" spans="28:67" x14ac:dyDescent="0.25">
      <c r="AB1025" s="22"/>
      <c r="AC1025" s="22"/>
      <c r="AD1025" s="22"/>
      <c r="AE1025" s="22"/>
      <c r="AF1025" s="22"/>
      <c r="AG1025" s="22"/>
      <c r="AH1025" s="22"/>
      <c r="AI1025" s="22"/>
      <c r="AJ1025" s="22"/>
      <c r="AK1025" s="22"/>
      <c r="AL1025" s="22"/>
      <c r="AM1025" s="22"/>
      <c r="AN1025" s="22"/>
      <c r="AO1025" s="22"/>
      <c r="AP1025" s="22"/>
      <c r="AQ1025" s="22"/>
      <c r="AR1025" s="22"/>
      <c r="AS1025" s="22"/>
      <c r="AT1025" s="22"/>
      <c r="AU1025" s="22"/>
      <c r="AV1025" s="22"/>
      <c r="AW1025" s="22"/>
      <c r="AX1025" s="22"/>
      <c r="AY1025" s="22"/>
      <c r="AZ1025" s="22"/>
      <c r="BA1025" s="22"/>
      <c r="BB1025" s="22"/>
      <c r="BC1025" s="22"/>
      <c r="BD1025" s="22"/>
      <c r="BE1025" s="22"/>
      <c r="BF1025" s="22"/>
      <c r="BG1025" s="22"/>
      <c r="BH1025" s="22"/>
      <c r="BI1025" s="22"/>
      <c r="BJ1025" s="22"/>
      <c r="BK1025" s="22"/>
      <c r="BL1025" s="22"/>
      <c r="BM1025" s="22"/>
      <c r="BN1025" s="22"/>
      <c r="BO1025" s="22"/>
    </row>
    <row r="1026" spans="28:67" x14ac:dyDescent="0.25">
      <c r="AB1026" s="22"/>
      <c r="AC1026" s="22"/>
      <c r="AD1026" s="22"/>
      <c r="AE1026" s="22"/>
      <c r="AF1026" s="22"/>
      <c r="AG1026" s="22"/>
      <c r="AH1026" s="22"/>
      <c r="AI1026" s="22"/>
      <c r="AJ1026" s="22"/>
      <c r="AK1026" s="22"/>
      <c r="AL1026" s="22"/>
      <c r="AM1026" s="22"/>
      <c r="AN1026" s="22"/>
      <c r="AO1026" s="22"/>
      <c r="AP1026" s="22"/>
      <c r="AQ1026" s="22"/>
      <c r="AR1026" s="22"/>
      <c r="AS1026" s="22"/>
      <c r="AT1026" s="22"/>
      <c r="AU1026" s="22"/>
      <c r="AV1026" s="22"/>
      <c r="AW1026" s="22"/>
      <c r="AX1026" s="22"/>
      <c r="AY1026" s="22"/>
      <c r="AZ1026" s="22"/>
      <c r="BA1026" s="22"/>
      <c r="BB1026" s="22"/>
      <c r="BC1026" s="22"/>
      <c r="BD1026" s="22"/>
      <c r="BE1026" s="22"/>
      <c r="BF1026" s="22"/>
      <c r="BG1026" s="22"/>
      <c r="BH1026" s="22"/>
      <c r="BI1026" s="22"/>
      <c r="BJ1026" s="22"/>
      <c r="BK1026" s="22"/>
      <c r="BL1026" s="22"/>
      <c r="BM1026" s="22"/>
      <c r="BN1026" s="22"/>
      <c r="BO1026" s="22"/>
    </row>
    <row r="1027" spans="28:67" x14ac:dyDescent="0.25">
      <c r="AB1027" s="22"/>
      <c r="AC1027" s="22"/>
      <c r="AD1027" s="22"/>
      <c r="AE1027" s="22"/>
      <c r="AF1027" s="22"/>
      <c r="AG1027" s="22"/>
      <c r="AH1027" s="22"/>
      <c r="AI1027" s="22"/>
      <c r="AJ1027" s="22"/>
      <c r="AK1027" s="22"/>
      <c r="AL1027" s="22"/>
      <c r="AM1027" s="22"/>
      <c r="AN1027" s="22"/>
      <c r="AO1027" s="22"/>
      <c r="AP1027" s="22"/>
      <c r="AQ1027" s="22"/>
      <c r="AR1027" s="22"/>
      <c r="AS1027" s="22"/>
      <c r="AT1027" s="22"/>
      <c r="AU1027" s="22"/>
      <c r="AV1027" s="22"/>
      <c r="AW1027" s="22"/>
      <c r="AX1027" s="22"/>
      <c r="AY1027" s="22"/>
      <c r="AZ1027" s="22"/>
      <c r="BA1027" s="22"/>
      <c r="BB1027" s="22"/>
      <c r="BC1027" s="22"/>
      <c r="BD1027" s="22"/>
      <c r="BE1027" s="22"/>
      <c r="BF1027" s="22"/>
      <c r="BG1027" s="22"/>
      <c r="BH1027" s="22"/>
      <c r="BI1027" s="22"/>
      <c r="BJ1027" s="22"/>
      <c r="BK1027" s="22"/>
      <c r="BL1027" s="22"/>
      <c r="BM1027" s="22"/>
      <c r="BN1027" s="22"/>
      <c r="BO1027" s="22"/>
    </row>
    <row r="1028" spans="28:67" x14ac:dyDescent="0.25">
      <c r="AB1028" s="22"/>
      <c r="AC1028" s="22"/>
      <c r="AD1028" s="22"/>
      <c r="AE1028" s="22"/>
      <c r="AF1028" s="22"/>
      <c r="AG1028" s="22"/>
      <c r="AH1028" s="22"/>
      <c r="AI1028" s="22"/>
      <c r="AJ1028" s="22"/>
      <c r="AK1028" s="22"/>
      <c r="AL1028" s="22"/>
      <c r="AM1028" s="22"/>
      <c r="AN1028" s="22"/>
      <c r="AO1028" s="22"/>
      <c r="AP1028" s="22"/>
      <c r="AQ1028" s="22"/>
      <c r="AR1028" s="22"/>
      <c r="AS1028" s="22"/>
      <c r="AT1028" s="22"/>
      <c r="AU1028" s="22"/>
      <c r="AV1028" s="22"/>
      <c r="AW1028" s="22"/>
      <c r="AX1028" s="22"/>
      <c r="AY1028" s="22"/>
      <c r="AZ1028" s="22"/>
      <c r="BA1028" s="22"/>
      <c r="BB1028" s="22"/>
      <c r="BC1028" s="22"/>
      <c r="BD1028" s="22"/>
      <c r="BE1028" s="22"/>
      <c r="BF1028" s="22"/>
      <c r="BG1028" s="22"/>
      <c r="BH1028" s="22"/>
      <c r="BI1028" s="22"/>
      <c r="BJ1028" s="22"/>
      <c r="BK1028" s="22"/>
      <c r="BL1028" s="22"/>
      <c r="BM1028" s="22"/>
      <c r="BN1028" s="22"/>
      <c r="BO1028" s="22"/>
    </row>
    <row r="1029" spans="28:67" x14ac:dyDescent="0.25">
      <c r="AB1029" s="22"/>
      <c r="AC1029" s="22"/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  <c r="AQ1029" s="22"/>
      <c r="AR1029" s="22"/>
      <c r="AS1029" s="22"/>
      <c r="AT1029" s="22"/>
      <c r="AU1029" s="22"/>
      <c r="AV1029" s="22"/>
      <c r="AW1029" s="22"/>
      <c r="AX1029" s="22"/>
      <c r="AY1029" s="22"/>
      <c r="AZ1029" s="22"/>
      <c r="BA1029" s="22"/>
      <c r="BB1029" s="22"/>
      <c r="BC1029" s="22"/>
      <c r="BD1029" s="22"/>
      <c r="BE1029" s="22"/>
      <c r="BF1029" s="22"/>
      <c r="BG1029" s="22"/>
      <c r="BH1029" s="22"/>
      <c r="BI1029" s="22"/>
      <c r="BJ1029" s="22"/>
      <c r="BK1029" s="22"/>
      <c r="BL1029" s="22"/>
      <c r="BM1029" s="22"/>
      <c r="BN1029" s="22"/>
      <c r="BO1029" s="22"/>
    </row>
    <row r="1030" spans="28:67" x14ac:dyDescent="0.25">
      <c r="AB1030" s="22"/>
      <c r="AC1030" s="22"/>
      <c r="AD1030" s="22"/>
      <c r="AE1030" s="22"/>
      <c r="AF1030" s="22"/>
      <c r="AG1030" s="22"/>
      <c r="AH1030" s="22"/>
      <c r="AI1030" s="22"/>
      <c r="AJ1030" s="22"/>
      <c r="AK1030" s="22"/>
      <c r="AL1030" s="22"/>
      <c r="AM1030" s="22"/>
      <c r="AN1030" s="22"/>
      <c r="AO1030" s="22"/>
      <c r="AP1030" s="22"/>
      <c r="AQ1030" s="22"/>
      <c r="AR1030" s="22"/>
      <c r="AS1030" s="22"/>
      <c r="AT1030" s="22"/>
      <c r="AU1030" s="22"/>
      <c r="AV1030" s="22"/>
      <c r="AW1030" s="22"/>
      <c r="AX1030" s="22"/>
      <c r="AY1030" s="22"/>
      <c r="AZ1030" s="22"/>
      <c r="BA1030" s="22"/>
      <c r="BB1030" s="22"/>
      <c r="BC1030" s="22"/>
      <c r="BD1030" s="22"/>
      <c r="BE1030" s="22"/>
      <c r="BF1030" s="22"/>
      <c r="BG1030" s="22"/>
      <c r="BH1030" s="22"/>
      <c r="BI1030" s="22"/>
      <c r="BJ1030" s="22"/>
      <c r="BK1030" s="22"/>
      <c r="BL1030" s="22"/>
      <c r="BM1030" s="22"/>
      <c r="BN1030" s="22"/>
      <c r="BO1030" s="22"/>
    </row>
    <row r="1031" spans="28:67" x14ac:dyDescent="0.25">
      <c r="AB1031" s="22"/>
      <c r="AC1031" s="22"/>
      <c r="AD1031" s="22"/>
      <c r="AE1031" s="22"/>
      <c r="AF1031" s="22"/>
      <c r="AG1031" s="22"/>
      <c r="AH1031" s="22"/>
      <c r="AI1031" s="22"/>
      <c r="AJ1031" s="22"/>
      <c r="AK1031" s="22"/>
      <c r="AL1031" s="22"/>
      <c r="AM1031" s="22"/>
      <c r="AN1031" s="22"/>
      <c r="AO1031" s="22"/>
      <c r="AP1031" s="22"/>
      <c r="AQ1031" s="22"/>
      <c r="AR1031" s="22"/>
      <c r="AS1031" s="22"/>
      <c r="AT1031" s="22"/>
      <c r="AU1031" s="22"/>
      <c r="AV1031" s="22"/>
      <c r="AW1031" s="22"/>
      <c r="AX1031" s="22"/>
      <c r="AY1031" s="22"/>
      <c r="AZ1031" s="22"/>
      <c r="BA1031" s="22"/>
      <c r="BB1031" s="22"/>
      <c r="BC1031" s="22"/>
      <c r="BD1031" s="22"/>
      <c r="BE1031" s="22"/>
      <c r="BF1031" s="22"/>
      <c r="BG1031" s="22"/>
      <c r="BH1031" s="22"/>
      <c r="BI1031" s="22"/>
      <c r="BJ1031" s="22"/>
      <c r="BK1031" s="22"/>
      <c r="BL1031" s="22"/>
      <c r="BM1031" s="22"/>
      <c r="BN1031" s="22"/>
      <c r="BO1031" s="22"/>
    </row>
    <row r="1032" spans="28:67" x14ac:dyDescent="0.25">
      <c r="AB1032" s="22"/>
      <c r="AC1032" s="22"/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  <c r="AQ1032" s="22"/>
      <c r="AR1032" s="22"/>
      <c r="AS1032" s="22"/>
      <c r="AT1032" s="22"/>
      <c r="AU1032" s="22"/>
      <c r="AV1032" s="22"/>
      <c r="AW1032" s="22"/>
      <c r="AX1032" s="22"/>
      <c r="AY1032" s="22"/>
      <c r="AZ1032" s="22"/>
      <c r="BA1032" s="22"/>
      <c r="BB1032" s="22"/>
      <c r="BC1032" s="22"/>
      <c r="BD1032" s="22"/>
      <c r="BE1032" s="22"/>
      <c r="BF1032" s="22"/>
      <c r="BG1032" s="22"/>
      <c r="BH1032" s="22"/>
      <c r="BI1032" s="22"/>
      <c r="BJ1032" s="22"/>
      <c r="BK1032" s="22"/>
      <c r="BL1032" s="22"/>
      <c r="BM1032" s="22"/>
      <c r="BN1032" s="22"/>
      <c r="BO1032" s="22"/>
    </row>
    <row r="1033" spans="28:67" x14ac:dyDescent="0.25">
      <c r="AB1033" s="22"/>
      <c r="AC1033" s="22"/>
      <c r="AD1033" s="22"/>
      <c r="AE1033" s="22"/>
      <c r="AF1033" s="22"/>
      <c r="AG1033" s="22"/>
      <c r="AH1033" s="22"/>
      <c r="AI1033" s="22"/>
      <c r="AJ1033" s="22"/>
      <c r="AK1033" s="22"/>
      <c r="AL1033" s="22"/>
      <c r="AM1033" s="22"/>
      <c r="AN1033" s="22"/>
      <c r="AO1033" s="22"/>
      <c r="AP1033" s="22"/>
      <c r="AQ1033" s="22"/>
      <c r="AR1033" s="22"/>
      <c r="AS1033" s="22"/>
      <c r="AT1033" s="22"/>
      <c r="AU1033" s="22"/>
      <c r="AV1033" s="22"/>
      <c r="AW1033" s="22"/>
      <c r="AX1033" s="22"/>
      <c r="AY1033" s="22"/>
      <c r="AZ1033" s="22"/>
      <c r="BA1033" s="22"/>
      <c r="BB1033" s="22"/>
      <c r="BC1033" s="22"/>
      <c r="BD1033" s="22"/>
      <c r="BE1033" s="22"/>
      <c r="BF1033" s="22"/>
      <c r="BG1033" s="22"/>
      <c r="BH1033" s="22"/>
      <c r="BI1033" s="22"/>
      <c r="BJ1033" s="22"/>
      <c r="BK1033" s="22"/>
      <c r="BL1033" s="22"/>
      <c r="BM1033" s="22"/>
      <c r="BN1033" s="22"/>
      <c r="BO1033" s="22"/>
    </row>
    <row r="1034" spans="28:67" x14ac:dyDescent="0.25">
      <c r="AB1034" s="22"/>
      <c r="AC1034" s="22"/>
      <c r="AD1034" s="22"/>
      <c r="AE1034" s="22"/>
      <c r="AF1034" s="22"/>
      <c r="AG1034" s="22"/>
      <c r="AH1034" s="22"/>
      <c r="AI1034" s="22"/>
      <c r="AJ1034" s="22"/>
      <c r="AK1034" s="22"/>
      <c r="AL1034" s="22"/>
      <c r="AM1034" s="22"/>
      <c r="AN1034" s="22"/>
      <c r="AO1034" s="22"/>
      <c r="AP1034" s="22"/>
      <c r="AQ1034" s="22"/>
      <c r="AR1034" s="22"/>
      <c r="AS1034" s="22"/>
      <c r="AT1034" s="22"/>
      <c r="AU1034" s="22"/>
      <c r="AV1034" s="22"/>
      <c r="AW1034" s="22"/>
      <c r="AX1034" s="22"/>
      <c r="AY1034" s="22"/>
      <c r="AZ1034" s="22"/>
      <c r="BA1034" s="22"/>
      <c r="BB1034" s="22"/>
      <c r="BC1034" s="22"/>
      <c r="BD1034" s="22"/>
      <c r="BE1034" s="22"/>
      <c r="BF1034" s="22"/>
      <c r="BG1034" s="22"/>
      <c r="BH1034" s="22"/>
      <c r="BI1034" s="22"/>
      <c r="BJ1034" s="22"/>
      <c r="BK1034" s="22"/>
      <c r="BL1034" s="22"/>
      <c r="BM1034" s="22"/>
      <c r="BN1034" s="22"/>
      <c r="BO1034" s="22"/>
    </row>
    <row r="1035" spans="28:67" x14ac:dyDescent="0.25">
      <c r="AB1035" s="22"/>
      <c r="AC1035" s="22"/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  <c r="AQ1035" s="22"/>
      <c r="AR1035" s="22"/>
      <c r="AS1035" s="22"/>
      <c r="AT1035" s="22"/>
      <c r="AU1035" s="22"/>
      <c r="AV1035" s="22"/>
      <c r="AW1035" s="22"/>
      <c r="AX1035" s="22"/>
      <c r="AY1035" s="22"/>
      <c r="AZ1035" s="22"/>
      <c r="BA1035" s="22"/>
      <c r="BB1035" s="22"/>
      <c r="BC1035" s="22"/>
      <c r="BD1035" s="22"/>
      <c r="BE1035" s="22"/>
      <c r="BF1035" s="22"/>
      <c r="BG1035" s="22"/>
      <c r="BH1035" s="22"/>
      <c r="BI1035" s="22"/>
      <c r="BJ1035" s="22"/>
      <c r="BK1035" s="22"/>
      <c r="BL1035" s="22"/>
      <c r="BM1035" s="22"/>
      <c r="BN1035" s="22"/>
      <c r="BO1035" s="22"/>
    </row>
    <row r="1036" spans="28:67" x14ac:dyDescent="0.25">
      <c r="AB1036" s="22"/>
      <c r="AC1036" s="22"/>
      <c r="AD1036" s="22"/>
      <c r="AE1036" s="22"/>
      <c r="AF1036" s="22"/>
      <c r="AG1036" s="22"/>
      <c r="AH1036" s="22"/>
      <c r="AI1036" s="22"/>
      <c r="AJ1036" s="22"/>
      <c r="AK1036" s="22"/>
      <c r="AL1036" s="22"/>
      <c r="AM1036" s="22"/>
      <c r="AN1036" s="22"/>
      <c r="AO1036" s="22"/>
      <c r="AP1036" s="22"/>
      <c r="AQ1036" s="22"/>
      <c r="AR1036" s="22"/>
      <c r="AS1036" s="22"/>
      <c r="AT1036" s="22"/>
      <c r="AU1036" s="22"/>
      <c r="AV1036" s="22"/>
      <c r="AW1036" s="22"/>
      <c r="AX1036" s="22"/>
      <c r="AY1036" s="22"/>
      <c r="AZ1036" s="22"/>
      <c r="BA1036" s="22"/>
      <c r="BB1036" s="22"/>
      <c r="BC1036" s="22"/>
      <c r="BD1036" s="22"/>
      <c r="BE1036" s="22"/>
      <c r="BF1036" s="22"/>
      <c r="BG1036" s="22"/>
      <c r="BH1036" s="22"/>
      <c r="BI1036" s="22"/>
      <c r="BJ1036" s="22"/>
      <c r="BK1036" s="22"/>
      <c r="BL1036" s="22"/>
      <c r="BM1036" s="22"/>
      <c r="BN1036" s="22"/>
      <c r="BO1036" s="22"/>
    </row>
    <row r="1037" spans="28:67" x14ac:dyDescent="0.25">
      <c r="AB1037" s="22"/>
      <c r="AC1037" s="22"/>
      <c r="AD1037" s="22"/>
      <c r="AE1037" s="22"/>
      <c r="AF1037" s="22"/>
      <c r="AG1037" s="22"/>
      <c r="AH1037" s="22"/>
      <c r="AI1037" s="22"/>
      <c r="AJ1037" s="22"/>
      <c r="AK1037" s="22"/>
      <c r="AL1037" s="22"/>
      <c r="AM1037" s="22"/>
      <c r="AN1037" s="22"/>
      <c r="AO1037" s="22"/>
      <c r="AP1037" s="22"/>
      <c r="AQ1037" s="22"/>
      <c r="AR1037" s="22"/>
      <c r="AS1037" s="22"/>
      <c r="AT1037" s="22"/>
      <c r="AU1037" s="22"/>
      <c r="AV1037" s="22"/>
      <c r="AW1037" s="22"/>
      <c r="AX1037" s="22"/>
      <c r="AY1037" s="22"/>
      <c r="AZ1037" s="22"/>
      <c r="BA1037" s="22"/>
      <c r="BB1037" s="22"/>
      <c r="BC1037" s="22"/>
      <c r="BD1037" s="22"/>
      <c r="BE1037" s="22"/>
      <c r="BF1037" s="22"/>
      <c r="BG1037" s="22"/>
      <c r="BH1037" s="22"/>
      <c r="BI1037" s="22"/>
      <c r="BJ1037" s="22"/>
      <c r="BK1037" s="22"/>
      <c r="BL1037" s="22"/>
      <c r="BM1037" s="22"/>
      <c r="BN1037" s="22"/>
      <c r="BO1037" s="22"/>
    </row>
    <row r="1038" spans="28:67" x14ac:dyDescent="0.25">
      <c r="AB1038" s="22"/>
      <c r="AC1038" s="22"/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  <c r="AQ1038" s="22"/>
      <c r="AR1038" s="22"/>
      <c r="AS1038" s="22"/>
      <c r="AT1038" s="22"/>
      <c r="AU1038" s="22"/>
      <c r="AV1038" s="22"/>
      <c r="AW1038" s="22"/>
      <c r="AX1038" s="22"/>
      <c r="AY1038" s="22"/>
      <c r="AZ1038" s="22"/>
      <c r="BA1038" s="22"/>
      <c r="BB1038" s="22"/>
      <c r="BC1038" s="22"/>
      <c r="BD1038" s="22"/>
      <c r="BE1038" s="22"/>
      <c r="BF1038" s="22"/>
      <c r="BG1038" s="22"/>
      <c r="BH1038" s="22"/>
      <c r="BI1038" s="22"/>
      <c r="BJ1038" s="22"/>
      <c r="BK1038" s="22"/>
      <c r="BL1038" s="22"/>
      <c r="BM1038" s="22"/>
      <c r="BN1038" s="22"/>
      <c r="BO1038" s="22"/>
    </row>
    <row r="1039" spans="28:67" x14ac:dyDescent="0.25">
      <c r="AB1039" s="22"/>
      <c r="AC1039" s="22"/>
      <c r="AD1039" s="22"/>
      <c r="AE1039" s="22"/>
      <c r="AF1039" s="22"/>
      <c r="AG1039" s="22"/>
      <c r="AH1039" s="22"/>
      <c r="AI1039" s="22"/>
      <c r="AJ1039" s="22"/>
      <c r="AK1039" s="22"/>
      <c r="AL1039" s="22"/>
      <c r="AM1039" s="22"/>
      <c r="AN1039" s="22"/>
      <c r="AO1039" s="22"/>
      <c r="AP1039" s="22"/>
      <c r="AQ1039" s="22"/>
      <c r="AR1039" s="22"/>
      <c r="AS1039" s="22"/>
      <c r="AT1039" s="22"/>
      <c r="AU1039" s="22"/>
      <c r="AV1039" s="22"/>
      <c r="AW1039" s="22"/>
      <c r="AX1039" s="22"/>
      <c r="AY1039" s="22"/>
      <c r="AZ1039" s="22"/>
      <c r="BA1039" s="22"/>
      <c r="BB1039" s="22"/>
      <c r="BC1039" s="22"/>
      <c r="BD1039" s="22"/>
      <c r="BE1039" s="22"/>
      <c r="BF1039" s="22"/>
      <c r="BG1039" s="22"/>
      <c r="BH1039" s="22"/>
      <c r="BI1039" s="22"/>
      <c r="BJ1039" s="22"/>
      <c r="BK1039" s="22"/>
      <c r="BL1039" s="22"/>
      <c r="BM1039" s="22"/>
      <c r="BN1039" s="22"/>
      <c r="BO1039" s="22"/>
    </row>
    <row r="1040" spans="28:67" x14ac:dyDescent="0.25">
      <c r="AB1040" s="22"/>
      <c r="AC1040" s="22"/>
      <c r="AD1040" s="22"/>
      <c r="AE1040" s="22"/>
      <c r="AF1040" s="22"/>
      <c r="AG1040" s="22"/>
      <c r="AH1040" s="22"/>
      <c r="AI1040" s="22"/>
      <c r="AJ1040" s="22"/>
      <c r="AK1040" s="22"/>
      <c r="AL1040" s="22"/>
      <c r="AM1040" s="22"/>
      <c r="AN1040" s="22"/>
      <c r="AO1040" s="22"/>
      <c r="AP1040" s="22"/>
      <c r="AQ1040" s="22"/>
      <c r="AR1040" s="22"/>
      <c r="AS1040" s="22"/>
      <c r="AT1040" s="22"/>
      <c r="AU1040" s="22"/>
      <c r="AV1040" s="22"/>
      <c r="AW1040" s="22"/>
      <c r="AX1040" s="22"/>
      <c r="AY1040" s="22"/>
      <c r="AZ1040" s="22"/>
      <c r="BA1040" s="22"/>
      <c r="BB1040" s="22"/>
      <c r="BC1040" s="22"/>
      <c r="BD1040" s="22"/>
      <c r="BE1040" s="22"/>
      <c r="BF1040" s="22"/>
      <c r="BG1040" s="22"/>
      <c r="BH1040" s="22"/>
      <c r="BI1040" s="22"/>
      <c r="BJ1040" s="22"/>
      <c r="BK1040" s="22"/>
      <c r="BL1040" s="22"/>
      <c r="BM1040" s="22"/>
      <c r="BN1040" s="22"/>
      <c r="BO1040" s="22"/>
    </row>
    <row r="1041" spans="28:67" x14ac:dyDescent="0.25">
      <c r="AB1041" s="22"/>
      <c r="AC1041" s="22"/>
      <c r="AD1041" s="22"/>
      <c r="AE1041" s="22"/>
      <c r="AF1041" s="22"/>
      <c r="AG1041" s="22"/>
      <c r="AH1041" s="22"/>
      <c r="AI1041" s="22"/>
      <c r="AJ1041" s="22"/>
      <c r="AK1041" s="22"/>
      <c r="AL1041" s="22"/>
      <c r="AM1041" s="22"/>
      <c r="AN1041" s="22"/>
      <c r="AO1041" s="22"/>
      <c r="AP1041" s="22"/>
      <c r="AQ1041" s="22"/>
      <c r="AR1041" s="22"/>
      <c r="AS1041" s="22"/>
      <c r="AT1041" s="22"/>
      <c r="AU1041" s="22"/>
      <c r="AV1041" s="22"/>
      <c r="AW1041" s="22"/>
      <c r="AX1041" s="22"/>
      <c r="AY1041" s="22"/>
      <c r="AZ1041" s="22"/>
      <c r="BA1041" s="22"/>
      <c r="BB1041" s="22"/>
      <c r="BC1041" s="22"/>
      <c r="BD1041" s="22"/>
      <c r="BE1041" s="22"/>
      <c r="BF1041" s="22"/>
      <c r="BG1041" s="22"/>
      <c r="BH1041" s="22"/>
      <c r="BI1041" s="22"/>
      <c r="BJ1041" s="22"/>
      <c r="BK1041" s="22"/>
      <c r="BL1041" s="22"/>
      <c r="BM1041" s="22"/>
      <c r="BN1041" s="22"/>
      <c r="BO1041" s="22"/>
    </row>
    <row r="1042" spans="28:67" x14ac:dyDescent="0.25">
      <c r="AB1042" s="22"/>
      <c r="AC1042" s="22"/>
      <c r="AD1042" s="22"/>
      <c r="AE1042" s="22"/>
      <c r="AF1042" s="22"/>
      <c r="AG1042" s="22"/>
      <c r="AH1042" s="22"/>
      <c r="AI1042" s="22"/>
      <c r="AJ1042" s="22"/>
      <c r="AK1042" s="22"/>
      <c r="AL1042" s="22"/>
      <c r="AM1042" s="22"/>
      <c r="AN1042" s="22"/>
      <c r="AO1042" s="22"/>
      <c r="AP1042" s="22"/>
      <c r="AQ1042" s="22"/>
      <c r="AR1042" s="22"/>
      <c r="AS1042" s="22"/>
      <c r="AT1042" s="22"/>
      <c r="AU1042" s="22"/>
      <c r="AV1042" s="22"/>
      <c r="AW1042" s="22"/>
      <c r="AX1042" s="22"/>
      <c r="AY1042" s="22"/>
      <c r="AZ1042" s="22"/>
      <c r="BA1042" s="22"/>
      <c r="BB1042" s="22"/>
      <c r="BC1042" s="22"/>
      <c r="BD1042" s="22"/>
      <c r="BE1042" s="22"/>
      <c r="BF1042" s="22"/>
      <c r="BG1042" s="22"/>
      <c r="BH1042" s="22"/>
      <c r="BI1042" s="22"/>
      <c r="BJ1042" s="22"/>
      <c r="BK1042" s="22"/>
      <c r="BL1042" s="22"/>
      <c r="BM1042" s="22"/>
      <c r="BN1042" s="22"/>
      <c r="BO1042" s="22"/>
    </row>
    <row r="1043" spans="28:67" x14ac:dyDescent="0.25">
      <c r="AB1043" s="22"/>
      <c r="AC1043" s="22"/>
      <c r="AD1043" s="22"/>
      <c r="AE1043" s="22"/>
      <c r="AF1043" s="22"/>
      <c r="AG1043" s="22"/>
      <c r="AH1043" s="22"/>
      <c r="AI1043" s="22"/>
      <c r="AJ1043" s="22"/>
      <c r="AK1043" s="22"/>
      <c r="AL1043" s="22"/>
      <c r="AM1043" s="22"/>
      <c r="AN1043" s="22"/>
      <c r="AO1043" s="22"/>
      <c r="AP1043" s="22"/>
      <c r="AQ1043" s="22"/>
      <c r="AR1043" s="22"/>
      <c r="AS1043" s="22"/>
      <c r="AT1043" s="22"/>
      <c r="AU1043" s="22"/>
      <c r="AV1043" s="22"/>
      <c r="AW1043" s="22"/>
      <c r="AX1043" s="22"/>
      <c r="AY1043" s="22"/>
      <c r="AZ1043" s="22"/>
      <c r="BA1043" s="22"/>
      <c r="BB1043" s="22"/>
      <c r="BC1043" s="22"/>
      <c r="BD1043" s="22"/>
      <c r="BE1043" s="22"/>
      <c r="BF1043" s="22"/>
      <c r="BG1043" s="22"/>
      <c r="BH1043" s="22"/>
      <c r="BI1043" s="22"/>
      <c r="BJ1043" s="22"/>
      <c r="BK1043" s="22"/>
      <c r="BL1043" s="22"/>
      <c r="BM1043" s="22"/>
      <c r="BN1043" s="22"/>
      <c r="BO1043" s="22"/>
    </row>
    <row r="1044" spans="28:67" x14ac:dyDescent="0.25">
      <c r="AB1044" s="22"/>
      <c r="AC1044" s="22"/>
      <c r="AD1044" s="22"/>
      <c r="AE1044" s="22"/>
      <c r="AF1044" s="22"/>
      <c r="AG1044" s="22"/>
      <c r="AH1044" s="22"/>
      <c r="AI1044" s="22"/>
      <c r="AJ1044" s="22"/>
      <c r="AK1044" s="22"/>
      <c r="AL1044" s="22"/>
      <c r="AM1044" s="22"/>
      <c r="AN1044" s="22"/>
      <c r="AO1044" s="22"/>
      <c r="AP1044" s="22"/>
      <c r="AQ1044" s="22"/>
      <c r="AR1044" s="22"/>
      <c r="AS1044" s="22"/>
      <c r="AT1044" s="22"/>
      <c r="AU1044" s="22"/>
      <c r="AV1044" s="22"/>
      <c r="AW1044" s="22"/>
      <c r="AX1044" s="22"/>
      <c r="AY1044" s="22"/>
      <c r="AZ1044" s="22"/>
      <c r="BA1044" s="22"/>
      <c r="BB1044" s="22"/>
      <c r="BC1044" s="22"/>
      <c r="BD1044" s="22"/>
      <c r="BE1044" s="22"/>
      <c r="BF1044" s="22"/>
      <c r="BG1044" s="22"/>
      <c r="BH1044" s="22"/>
      <c r="BI1044" s="22"/>
      <c r="BJ1044" s="22"/>
      <c r="BK1044" s="22"/>
      <c r="BL1044" s="22"/>
      <c r="BM1044" s="22"/>
      <c r="BN1044" s="22"/>
      <c r="BO1044" s="22"/>
    </row>
    <row r="1045" spans="28:67" x14ac:dyDescent="0.25">
      <c r="AB1045" s="22"/>
      <c r="AC1045" s="22"/>
      <c r="AD1045" s="22"/>
      <c r="AE1045" s="22"/>
      <c r="AF1045" s="22"/>
      <c r="AG1045" s="22"/>
      <c r="AH1045" s="22"/>
      <c r="AI1045" s="22"/>
      <c r="AJ1045" s="22"/>
      <c r="AK1045" s="22"/>
      <c r="AL1045" s="22"/>
      <c r="AM1045" s="22"/>
      <c r="AN1045" s="22"/>
      <c r="AO1045" s="22"/>
      <c r="AP1045" s="22"/>
      <c r="AQ1045" s="22"/>
      <c r="AR1045" s="22"/>
      <c r="AS1045" s="22"/>
      <c r="AT1045" s="22"/>
      <c r="AU1045" s="22"/>
      <c r="AV1045" s="22"/>
      <c r="AW1045" s="22"/>
      <c r="AX1045" s="22"/>
      <c r="AY1045" s="22"/>
      <c r="AZ1045" s="22"/>
      <c r="BA1045" s="22"/>
      <c r="BB1045" s="22"/>
      <c r="BC1045" s="22"/>
      <c r="BD1045" s="22"/>
      <c r="BE1045" s="22"/>
      <c r="BF1045" s="22"/>
      <c r="BG1045" s="22"/>
      <c r="BH1045" s="22"/>
      <c r="BI1045" s="22"/>
      <c r="BJ1045" s="22"/>
      <c r="BK1045" s="22"/>
      <c r="BL1045" s="22"/>
      <c r="BM1045" s="22"/>
      <c r="BN1045" s="22"/>
      <c r="BO1045" s="22"/>
    </row>
    <row r="1046" spans="28:67" x14ac:dyDescent="0.25">
      <c r="AB1046" s="22"/>
      <c r="AC1046" s="22"/>
      <c r="AD1046" s="22"/>
      <c r="AE1046" s="22"/>
      <c r="AF1046" s="22"/>
      <c r="AG1046" s="22"/>
      <c r="AH1046" s="22"/>
      <c r="AI1046" s="22"/>
      <c r="AJ1046" s="22"/>
      <c r="AK1046" s="22"/>
      <c r="AL1046" s="22"/>
      <c r="AM1046" s="22"/>
      <c r="AN1046" s="22"/>
      <c r="AO1046" s="22"/>
      <c r="AP1046" s="22"/>
      <c r="AQ1046" s="22"/>
      <c r="AR1046" s="22"/>
      <c r="AS1046" s="22"/>
      <c r="AT1046" s="22"/>
      <c r="AU1046" s="22"/>
      <c r="AV1046" s="22"/>
      <c r="AW1046" s="22"/>
      <c r="AX1046" s="22"/>
      <c r="AY1046" s="22"/>
      <c r="AZ1046" s="22"/>
      <c r="BA1046" s="22"/>
      <c r="BB1046" s="22"/>
      <c r="BC1046" s="22"/>
      <c r="BD1046" s="22"/>
      <c r="BE1046" s="22"/>
      <c r="BF1046" s="22"/>
      <c r="BG1046" s="22"/>
      <c r="BH1046" s="22"/>
      <c r="BI1046" s="22"/>
      <c r="BJ1046" s="22"/>
      <c r="BK1046" s="22"/>
      <c r="BL1046" s="22"/>
      <c r="BM1046" s="22"/>
      <c r="BN1046" s="22"/>
      <c r="BO1046" s="22"/>
    </row>
    <row r="1047" spans="28:67" x14ac:dyDescent="0.25">
      <c r="AB1047" s="22"/>
      <c r="AC1047" s="22"/>
      <c r="AD1047" s="22"/>
      <c r="AE1047" s="22"/>
      <c r="AF1047" s="22"/>
      <c r="AG1047" s="22"/>
      <c r="AH1047" s="22"/>
      <c r="AI1047" s="22"/>
      <c r="AJ1047" s="22"/>
      <c r="AK1047" s="22"/>
      <c r="AL1047" s="22"/>
      <c r="AM1047" s="22"/>
      <c r="AN1047" s="22"/>
      <c r="AO1047" s="22"/>
      <c r="AP1047" s="22"/>
      <c r="AQ1047" s="22"/>
      <c r="AR1047" s="22"/>
      <c r="AS1047" s="22"/>
      <c r="AT1047" s="22"/>
      <c r="AU1047" s="22"/>
      <c r="AV1047" s="22"/>
      <c r="AW1047" s="22"/>
      <c r="AX1047" s="22"/>
      <c r="AY1047" s="22"/>
      <c r="AZ1047" s="22"/>
      <c r="BA1047" s="22"/>
      <c r="BB1047" s="22"/>
      <c r="BC1047" s="22"/>
      <c r="BD1047" s="22"/>
      <c r="BE1047" s="22"/>
      <c r="BF1047" s="22"/>
      <c r="BG1047" s="22"/>
      <c r="BH1047" s="22"/>
      <c r="BI1047" s="22"/>
      <c r="BJ1047" s="22"/>
      <c r="BK1047" s="22"/>
      <c r="BL1047" s="22"/>
      <c r="BM1047" s="22"/>
      <c r="BN1047" s="22"/>
      <c r="BO1047" s="22"/>
    </row>
    <row r="1048" spans="28:67" x14ac:dyDescent="0.25">
      <c r="AB1048" s="22"/>
      <c r="AC1048" s="22"/>
      <c r="AD1048" s="22"/>
      <c r="AE1048" s="22"/>
      <c r="AF1048" s="22"/>
      <c r="AG1048" s="22"/>
      <c r="AH1048" s="22"/>
      <c r="AI1048" s="22"/>
      <c r="AJ1048" s="22"/>
      <c r="AK1048" s="22"/>
      <c r="AL1048" s="22"/>
      <c r="AM1048" s="22"/>
      <c r="AN1048" s="22"/>
      <c r="AO1048" s="22"/>
      <c r="AP1048" s="22"/>
      <c r="AQ1048" s="22"/>
      <c r="AR1048" s="22"/>
      <c r="AS1048" s="22"/>
      <c r="AT1048" s="22"/>
      <c r="AU1048" s="22"/>
      <c r="AV1048" s="22"/>
      <c r="AW1048" s="22"/>
      <c r="AX1048" s="22"/>
      <c r="AY1048" s="22"/>
      <c r="AZ1048" s="22"/>
      <c r="BA1048" s="22"/>
      <c r="BB1048" s="22"/>
      <c r="BC1048" s="22"/>
      <c r="BD1048" s="22"/>
      <c r="BE1048" s="22"/>
      <c r="BF1048" s="22"/>
      <c r="BG1048" s="22"/>
      <c r="BH1048" s="22"/>
      <c r="BI1048" s="22"/>
      <c r="BJ1048" s="22"/>
      <c r="BK1048" s="22"/>
      <c r="BL1048" s="22"/>
      <c r="BM1048" s="22"/>
      <c r="BN1048" s="22"/>
      <c r="BO1048" s="22"/>
    </row>
    <row r="1049" spans="28:67" x14ac:dyDescent="0.25">
      <c r="AB1049" s="22"/>
      <c r="AC1049" s="22"/>
      <c r="AD1049" s="22"/>
      <c r="AE1049" s="22"/>
      <c r="AF1049" s="22"/>
      <c r="AG1049" s="22"/>
      <c r="AH1049" s="22"/>
      <c r="AI1049" s="22"/>
      <c r="AJ1049" s="22"/>
      <c r="AK1049" s="22"/>
      <c r="AL1049" s="22"/>
      <c r="AM1049" s="22"/>
      <c r="AN1049" s="22"/>
      <c r="AO1049" s="22"/>
      <c r="AP1049" s="22"/>
      <c r="AQ1049" s="22"/>
      <c r="AR1049" s="22"/>
      <c r="AS1049" s="22"/>
      <c r="AT1049" s="22"/>
      <c r="AU1049" s="22"/>
      <c r="AV1049" s="22"/>
      <c r="AW1049" s="22"/>
      <c r="AX1049" s="22"/>
      <c r="AY1049" s="22"/>
      <c r="AZ1049" s="22"/>
      <c r="BA1049" s="22"/>
      <c r="BB1049" s="22"/>
      <c r="BC1049" s="22"/>
      <c r="BD1049" s="22"/>
      <c r="BE1049" s="22"/>
      <c r="BF1049" s="22"/>
      <c r="BG1049" s="22"/>
      <c r="BH1049" s="22"/>
      <c r="BI1049" s="22"/>
      <c r="BJ1049" s="22"/>
      <c r="BK1049" s="22"/>
      <c r="BL1049" s="22"/>
      <c r="BM1049" s="22"/>
      <c r="BN1049" s="22"/>
      <c r="BO1049" s="22"/>
    </row>
    <row r="1050" spans="28:67" x14ac:dyDescent="0.25">
      <c r="AB1050" s="22"/>
      <c r="AC1050" s="22"/>
      <c r="AD1050" s="22"/>
      <c r="AE1050" s="22"/>
      <c r="AF1050" s="22"/>
      <c r="AG1050" s="22"/>
      <c r="AH1050" s="22"/>
      <c r="AI1050" s="22"/>
      <c r="AJ1050" s="22"/>
      <c r="AK1050" s="22"/>
      <c r="AL1050" s="22"/>
      <c r="AM1050" s="22"/>
      <c r="AN1050" s="22"/>
      <c r="AO1050" s="22"/>
      <c r="AP1050" s="22"/>
      <c r="AQ1050" s="22"/>
      <c r="AR1050" s="22"/>
      <c r="AS1050" s="22"/>
      <c r="AT1050" s="22"/>
      <c r="AU1050" s="22"/>
      <c r="AV1050" s="22"/>
      <c r="AW1050" s="22"/>
      <c r="AX1050" s="22"/>
      <c r="AY1050" s="22"/>
      <c r="AZ1050" s="22"/>
      <c r="BA1050" s="22"/>
      <c r="BB1050" s="22"/>
      <c r="BC1050" s="22"/>
      <c r="BD1050" s="22"/>
      <c r="BE1050" s="22"/>
      <c r="BF1050" s="22"/>
      <c r="BG1050" s="22"/>
      <c r="BH1050" s="22"/>
      <c r="BI1050" s="22"/>
      <c r="BJ1050" s="22"/>
      <c r="BK1050" s="22"/>
      <c r="BL1050" s="22"/>
      <c r="BM1050" s="22"/>
      <c r="BN1050" s="22"/>
      <c r="BO1050" s="22"/>
    </row>
    <row r="1051" spans="28:67" x14ac:dyDescent="0.25">
      <c r="AB1051" s="22"/>
      <c r="AC1051" s="22"/>
      <c r="AD1051" s="22"/>
      <c r="AE1051" s="22"/>
      <c r="AF1051" s="22"/>
      <c r="AG1051" s="22"/>
      <c r="AH1051" s="22"/>
      <c r="AI1051" s="22"/>
      <c r="AJ1051" s="22"/>
      <c r="AK1051" s="22"/>
      <c r="AL1051" s="22"/>
      <c r="AM1051" s="22"/>
      <c r="AN1051" s="22"/>
      <c r="AO1051" s="22"/>
      <c r="AP1051" s="22"/>
      <c r="AQ1051" s="22"/>
      <c r="AR1051" s="22"/>
      <c r="AS1051" s="22"/>
      <c r="AT1051" s="22"/>
      <c r="AU1051" s="22"/>
      <c r="AV1051" s="22"/>
      <c r="AW1051" s="22"/>
      <c r="AX1051" s="22"/>
      <c r="AY1051" s="22"/>
      <c r="AZ1051" s="22"/>
      <c r="BA1051" s="22"/>
      <c r="BB1051" s="22"/>
      <c r="BC1051" s="22"/>
      <c r="BD1051" s="22"/>
      <c r="BE1051" s="22"/>
      <c r="BF1051" s="22"/>
      <c r="BG1051" s="22"/>
      <c r="BH1051" s="22"/>
      <c r="BI1051" s="22"/>
      <c r="BJ1051" s="22"/>
      <c r="BK1051" s="22"/>
      <c r="BL1051" s="22"/>
      <c r="BM1051" s="22"/>
      <c r="BN1051" s="22"/>
      <c r="BO1051" s="22"/>
    </row>
    <row r="1052" spans="28:67" x14ac:dyDescent="0.25">
      <c r="AB1052" s="22"/>
      <c r="AC1052" s="22"/>
      <c r="AD1052" s="22"/>
      <c r="AE1052" s="22"/>
      <c r="AF1052" s="22"/>
      <c r="AG1052" s="22"/>
      <c r="AH1052" s="22"/>
      <c r="AI1052" s="22"/>
      <c r="AJ1052" s="22"/>
      <c r="AK1052" s="22"/>
      <c r="AL1052" s="22"/>
      <c r="AM1052" s="22"/>
      <c r="AN1052" s="22"/>
      <c r="AO1052" s="22"/>
      <c r="AP1052" s="22"/>
      <c r="AQ1052" s="22"/>
      <c r="AR1052" s="22"/>
      <c r="AS1052" s="22"/>
      <c r="AT1052" s="22"/>
      <c r="AU1052" s="22"/>
      <c r="AV1052" s="22"/>
      <c r="AW1052" s="22"/>
      <c r="AX1052" s="22"/>
      <c r="AY1052" s="22"/>
      <c r="AZ1052" s="22"/>
      <c r="BA1052" s="22"/>
      <c r="BB1052" s="22"/>
      <c r="BC1052" s="22"/>
      <c r="BD1052" s="22"/>
      <c r="BE1052" s="22"/>
      <c r="BF1052" s="22"/>
      <c r="BG1052" s="22"/>
      <c r="BH1052" s="22"/>
      <c r="BI1052" s="22"/>
      <c r="BJ1052" s="22"/>
      <c r="BK1052" s="22"/>
      <c r="BL1052" s="22"/>
      <c r="BM1052" s="22"/>
      <c r="BN1052" s="22"/>
      <c r="BO1052" s="22"/>
    </row>
    <row r="1053" spans="28:67" x14ac:dyDescent="0.25">
      <c r="AB1053" s="22"/>
      <c r="AC1053" s="22"/>
      <c r="AD1053" s="22"/>
      <c r="AE1053" s="22"/>
      <c r="AF1053" s="22"/>
      <c r="AG1053" s="22"/>
      <c r="AH1053" s="22"/>
      <c r="AI1053" s="22"/>
      <c r="AJ1053" s="22"/>
      <c r="AK1053" s="22"/>
      <c r="AL1053" s="22"/>
      <c r="AM1053" s="22"/>
      <c r="AN1053" s="22"/>
      <c r="AO1053" s="22"/>
      <c r="AP1053" s="22"/>
      <c r="AQ1053" s="22"/>
      <c r="AR1053" s="22"/>
      <c r="AS1053" s="22"/>
      <c r="AT1053" s="22"/>
      <c r="AU1053" s="22"/>
      <c r="AV1053" s="22"/>
      <c r="AW1053" s="22"/>
      <c r="AX1053" s="22"/>
      <c r="AY1053" s="22"/>
      <c r="AZ1053" s="22"/>
      <c r="BA1053" s="22"/>
      <c r="BB1053" s="22"/>
      <c r="BC1053" s="22"/>
      <c r="BD1053" s="22"/>
      <c r="BE1053" s="22"/>
      <c r="BF1053" s="22"/>
      <c r="BG1053" s="22"/>
      <c r="BH1053" s="22"/>
      <c r="BI1053" s="22"/>
      <c r="BJ1053" s="22"/>
      <c r="BK1053" s="22"/>
      <c r="BL1053" s="22"/>
      <c r="BM1053" s="22"/>
      <c r="BN1053" s="22"/>
      <c r="BO1053" s="22"/>
    </row>
    <row r="1054" spans="28:67" x14ac:dyDescent="0.25">
      <c r="AB1054" s="22"/>
      <c r="AC1054" s="22"/>
      <c r="AD1054" s="22"/>
      <c r="AE1054" s="22"/>
      <c r="AF1054" s="22"/>
      <c r="AG1054" s="22"/>
      <c r="AH1054" s="22"/>
      <c r="AI1054" s="22"/>
      <c r="AJ1054" s="22"/>
      <c r="AK1054" s="22"/>
      <c r="AL1054" s="22"/>
      <c r="AM1054" s="22"/>
      <c r="AN1054" s="22"/>
      <c r="AO1054" s="22"/>
      <c r="AP1054" s="22"/>
      <c r="AQ1054" s="22"/>
      <c r="AR1054" s="22"/>
      <c r="AS1054" s="22"/>
      <c r="AT1054" s="22"/>
      <c r="AU1054" s="22"/>
      <c r="AV1054" s="22"/>
      <c r="AW1054" s="22"/>
      <c r="AX1054" s="22"/>
      <c r="AY1054" s="22"/>
      <c r="AZ1054" s="22"/>
      <c r="BA1054" s="22"/>
      <c r="BB1054" s="22"/>
      <c r="BC1054" s="22"/>
      <c r="BD1054" s="22"/>
      <c r="BE1054" s="22"/>
      <c r="BF1054" s="22"/>
      <c r="BG1054" s="22"/>
      <c r="BH1054" s="22"/>
      <c r="BI1054" s="22"/>
      <c r="BJ1054" s="22"/>
      <c r="BK1054" s="22"/>
      <c r="BL1054" s="22"/>
      <c r="BM1054" s="22"/>
      <c r="BN1054" s="22"/>
      <c r="BO1054" s="22"/>
    </row>
    <row r="1055" spans="28:67" x14ac:dyDescent="0.25">
      <c r="AB1055" s="22"/>
      <c r="AC1055" s="22"/>
      <c r="AD1055" s="22"/>
      <c r="AE1055" s="22"/>
      <c r="AF1055" s="22"/>
      <c r="AG1055" s="22"/>
      <c r="AH1055" s="22"/>
      <c r="AI1055" s="22"/>
      <c r="AJ1055" s="22"/>
      <c r="AK1055" s="22"/>
      <c r="AL1055" s="22"/>
      <c r="AM1055" s="22"/>
      <c r="AN1055" s="22"/>
      <c r="AO1055" s="22"/>
      <c r="AP1055" s="22"/>
      <c r="AQ1055" s="22"/>
      <c r="AR1055" s="22"/>
      <c r="AS1055" s="22"/>
      <c r="AT1055" s="22"/>
      <c r="AU1055" s="22"/>
      <c r="AV1055" s="22"/>
      <c r="AW1055" s="22"/>
      <c r="AX1055" s="22"/>
      <c r="AY1055" s="22"/>
      <c r="AZ1055" s="22"/>
      <c r="BA1055" s="22"/>
      <c r="BB1055" s="22"/>
      <c r="BC1055" s="22"/>
      <c r="BD1055" s="22"/>
      <c r="BE1055" s="22"/>
      <c r="BF1055" s="22"/>
      <c r="BG1055" s="22"/>
      <c r="BH1055" s="22"/>
      <c r="BI1055" s="22"/>
      <c r="BJ1055" s="22"/>
      <c r="BK1055" s="22"/>
      <c r="BL1055" s="22"/>
      <c r="BM1055" s="22"/>
      <c r="BN1055" s="22"/>
      <c r="BO1055" s="22"/>
    </row>
    <row r="1056" spans="28:67" x14ac:dyDescent="0.25">
      <c r="AB1056" s="22"/>
      <c r="AC1056" s="22"/>
      <c r="AD1056" s="22"/>
      <c r="AE1056" s="22"/>
      <c r="AF1056" s="22"/>
      <c r="AG1056" s="22"/>
      <c r="AH1056" s="22"/>
      <c r="AI1056" s="22"/>
      <c r="AJ1056" s="22"/>
      <c r="AK1056" s="22"/>
      <c r="AL1056" s="22"/>
      <c r="AM1056" s="22"/>
      <c r="AN1056" s="22"/>
      <c r="AO1056" s="22"/>
      <c r="AP1056" s="22"/>
      <c r="AQ1056" s="22"/>
      <c r="AR1056" s="22"/>
      <c r="AS1056" s="22"/>
      <c r="AT1056" s="22"/>
      <c r="AU1056" s="22"/>
      <c r="AV1056" s="22"/>
      <c r="AW1056" s="22"/>
      <c r="AX1056" s="22"/>
      <c r="AY1056" s="22"/>
      <c r="AZ1056" s="22"/>
      <c r="BA1056" s="22"/>
      <c r="BB1056" s="22"/>
      <c r="BC1056" s="22"/>
      <c r="BD1056" s="22"/>
      <c r="BE1056" s="22"/>
      <c r="BF1056" s="22"/>
      <c r="BG1056" s="22"/>
      <c r="BH1056" s="22"/>
      <c r="BI1056" s="22"/>
      <c r="BJ1056" s="22"/>
      <c r="BK1056" s="22"/>
      <c r="BL1056" s="22"/>
      <c r="BM1056" s="22"/>
      <c r="BN1056" s="22"/>
      <c r="BO1056" s="22"/>
    </row>
    <row r="1057" spans="28:67" x14ac:dyDescent="0.25">
      <c r="AB1057" s="22"/>
      <c r="AC1057" s="22"/>
      <c r="AD1057" s="22"/>
      <c r="AE1057" s="22"/>
      <c r="AF1057" s="22"/>
      <c r="AG1057" s="22"/>
      <c r="AH1057" s="22"/>
      <c r="AI1057" s="22"/>
      <c r="AJ1057" s="22"/>
      <c r="AK1057" s="22"/>
      <c r="AL1057" s="22"/>
      <c r="AM1057" s="22"/>
      <c r="AN1057" s="22"/>
      <c r="AO1057" s="22"/>
      <c r="AP1057" s="22"/>
      <c r="AQ1057" s="22"/>
      <c r="AR1057" s="22"/>
      <c r="AS1057" s="22"/>
      <c r="AT1057" s="22"/>
      <c r="AU1057" s="22"/>
      <c r="AV1057" s="22"/>
      <c r="AW1057" s="22"/>
      <c r="AX1057" s="22"/>
      <c r="AY1057" s="22"/>
      <c r="AZ1057" s="22"/>
      <c r="BA1057" s="22"/>
      <c r="BB1057" s="22"/>
      <c r="BC1057" s="22"/>
      <c r="BD1057" s="22"/>
      <c r="BE1057" s="22"/>
      <c r="BF1057" s="22"/>
      <c r="BG1057" s="22"/>
      <c r="BH1057" s="22"/>
      <c r="BI1057" s="22"/>
      <c r="BJ1057" s="22"/>
      <c r="BK1057" s="22"/>
      <c r="BL1057" s="22"/>
      <c r="BM1057" s="22"/>
      <c r="BN1057" s="22"/>
      <c r="BO1057" s="22"/>
    </row>
    <row r="1058" spans="28:67" x14ac:dyDescent="0.25">
      <c r="AB1058" s="22"/>
      <c r="AC1058" s="22"/>
      <c r="AD1058" s="22"/>
      <c r="AE1058" s="22"/>
      <c r="AF1058" s="22"/>
      <c r="AG1058" s="22"/>
      <c r="AH1058" s="22"/>
      <c r="AI1058" s="22"/>
      <c r="AJ1058" s="22"/>
      <c r="AK1058" s="22"/>
      <c r="AL1058" s="22"/>
      <c r="AM1058" s="22"/>
      <c r="AN1058" s="22"/>
      <c r="AO1058" s="22"/>
      <c r="AP1058" s="22"/>
      <c r="AQ1058" s="22"/>
      <c r="AR1058" s="22"/>
      <c r="AS1058" s="22"/>
      <c r="AT1058" s="22"/>
      <c r="AU1058" s="22"/>
      <c r="AV1058" s="22"/>
      <c r="AW1058" s="22"/>
      <c r="AX1058" s="22"/>
      <c r="AY1058" s="22"/>
      <c r="AZ1058" s="22"/>
      <c r="BA1058" s="22"/>
      <c r="BB1058" s="22"/>
      <c r="BC1058" s="22"/>
      <c r="BD1058" s="22"/>
      <c r="BE1058" s="22"/>
      <c r="BF1058" s="22"/>
      <c r="BG1058" s="22"/>
      <c r="BH1058" s="22"/>
      <c r="BI1058" s="22"/>
      <c r="BJ1058" s="22"/>
      <c r="BK1058" s="22"/>
      <c r="BL1058" s="22"/>
      <c r="BM1058" s="22"/>
      <c r="BN1058" s="22"/>
      <c r="BO1058" s="22"/>
    </row>
    <row r="1059" spans="28:67" x14ac:dyDescent="0.25">
      <c r="AB1059" s="22"/>
      <c r="AC1059" s="22"/>
      <c r="AD1059" s="22"/>
      <c r="AE1059" s="22"/>
      <c r="AF1059" s="22"/>
      <c r="AG1059" s="22"/>
      <c r="AH1059" s="22"/>
      <c r="AI1059" s="22"/>
      <c r="AJ1059" s="22"/>
      <c r="AK1059" s="22"/>
      <c r="AL1059" s="22"/>
      <c r="AM1059" s="22"/>
      <c r="AN1059" s="22"/>
      <c r="AO1059" s="22"/>
      <c r="AP1059" s="22"/>
      <c r="AQ1059" s="22"/>
      <c r="AR1059" s="22"/>
      <c r="AS1059" s="22"/>
      <c r="AT1059" s="22"/>
      <c r="AU1059" s="22"/>
      <c r="AV1059" s="22"/>
      <c r="AW1059" s="22"/>
      <c r="AX1059" s="22"/>
      <c r="AY1059" s="22"/>
      <c r="AZ1059" s="22"/>
      <c r="BA1059" s="22"/>
      <c r="BB1059" s="22"/>
      <c r="BC1059" s="22"/>
      <c r="BD1059" s="22"/>
      <c r="BE1059" s="22"/>
      <c r="BF1059" s="22"/>
      <c r="BG1059" s="22"/>
      <c r="BH1059" s="22"/>
      <c r="BI1059" s="22"/>
      <c r="BJ1059" s="22"/>
      <c r="BK1059" s="22"/>
      <c r="BL1059" s="22"/>
      <c r="BM1059" s="22"/>
      <c r="BN1059" s="22"/>
      <c r="BO1059" s="22"/>
    </row>
    <row r="1060" spans="28:67" x14ac:dyDescent="0.25">
      <c r="AB1060" s="22"/>
      <c r="AC1060" s="22"/>
      <c r="AD1060" s="22"/>
      <c r="AE1060" s="22"/>
      <c r="AF1060" s="22"/>
      <c r="AG1060" s="22"/>
      <c r="AH1060" s="22"/>
      <c r="AI1060" s="22"/>
      <c r="AJ1060" s="22"/>
      <c r="AK1060" s="22"/>
      <c r="AL1060" s="22"/>
      <c r="AM1060" s="22"/>
      <c r="AN1060" s="22"/>
      <c r="AO1060" s="22"/>
      <c r="AP1060" s="22"/>
      <c r="AQ1060" s="22"/>
      <c r="AR1060" s="22"/>
      <c r="AS1060" s="22"/>
      <c r="AT1060" s="22"/>
      <c r="AU1060" s="22"/>
      <c r="AV1060" s="22"/>
      <c r="AW1060" s="22"/>
      <c r="AX1060" s="22"/>
      <c r="AY1060" s="22"/>
      <c r="AZ1060" s="22"/>
      <c r="BA1060" s="22"/>
      <c r="BB1060" s="22"/>
      <c r="BC1060" s="22"/>
      <c r="BD1060" s="22"/>
      <c r="BE1060" s="22"/>
      <c r="BF1060" s="22"/>
      <c r="BG1060" s="22"/>
      <c r="BH1060" s="22"/>
      <c r="BI1060" s="22"/>
      <c r="BJ1060" s="22"/>
      <c r="BK1060" s="22"/>
      <c r="BL1060" s="22"/>
      <c r="BM1060" s="22"/>
      <c r="BN1060" s="22"/>
      <c r="BO1060" s="22"/>
    </row>
    <row r="1061" spans="28:67" x14ac:dyDescent="0.25">
      <c r="AB1061" s="22"/>
      <c r="AC1061" s="22"/>
      <c r="AD1061" s="22"/>
      <c r="AE1061" s="22"/>
      <c r="AF1061" s="22"/>
      <c r="AG1061" s="22"/>
      <c r="AH1061" s="22"/>
      <c r="AI1061" s="22"/>
      <c r="AJ1061" s="22"/>
      <c r="AK1061" s="22"/>
      <c r="AL1061" s="22"/>
      <c r="AM1061" s="22"/>
      <c r="AN1061" s="22"/>
      <c r="AO1061" s="22"/>
      <c r="AP1061" s="22"/>
      <c r="AQ1061" s="22"/>
      <c r="AR1061" s="22"/>
      <c r="AS1061" s="22"/>
      <c r="AT1061" s="22"/>
      <c r="AU1061" s="22"/>
      <c r="AV1061" s="22"/>
      <c r="AW1061" s="22"/>
      <c r="AX1061" s="22"/>
      <c r="AY1061" s="22"/>
      <c r="AZ1061" s="22"/>
      <c r="BA1061" s="22"/>
      <c r="BB1061" s="22"/>
      <c r="BC1061" s="22"/>
      <c r="BD1061" s="22"/>
      <c r="BE1061" s="22"/>
      <c r="BF1061" s="22"/>
      <c r="BG1061" s="22"/>
      <c r="BH1061" s="22"/>
      <c r="BI1061" s="22"/>
      <c r="BJ1061" s="22"/>
      <c r="BK1061" s="22"/>
      <c r="BL1061" s="22"/>
      <c r="BM1061" s="22"/>
      <c r="BN1061" s="22"/>
      <c r="BO1061" s="22"/>
    </row>
    <row r="1062" spans="28:67" x14ac:dyDescent="0.25">
      <c r="AB1062" s="22"/>
      <c r="AC1062" s="22"/>
      <c r="AD1062" s="22"/>
      <c r="AE1062" s="22"/>
      <c r="AF1062" s="22"/>
      <c r="AG1062" s="22"/>
      <c r="AH1062" s="22"/>
      <c r="AI1062" s="22"/>
      <c r="AJ1062" s="22"/>
      <c r="AK1062" s="22"/>
      <c r="AL1062" s="22"/>
      <c r="AM1062" s="22"/>
      <c r="AN1062" s="22"/>
      <c r="AO1062" s="22"/>
      <c r="AP1062" s="22"/>
      <c r="AQ1062" s="22"/>
      <c r="AR1062" s="22"/>
      <c r="AS1062" s="22"/>
      <c r="AT1062" s="22"/>
      <c r="AU1062" s="22"/>
      <c r="AV1062" s="22"/>
      <c r="AW1062" s="22"/>
      <c r="AX1062" s="22"/>
      <c r="AY1062" s="22"/>
      <c r="AZ1062" s="22"/>
      <c r="BA1062" s="22"/>
      <c r="BB1062" s="22"/>
      <c r="BC1062" s="22"/>
      <c r="BD1062" s="22"/>
      <c r="BE1062" s="22"/>
      <c r="BF1062" s="22"/>
      <c r="BG1062" s="22"/>
      <c r="BH1062" s="22"/>
      <c r="BI1062" s="22"/>
      <c r="BJ1062" s="22"/>
      <c r="BK1062" s="22"/>
      <c r="BL1062" s="22"/>
      <c r="BM1062" s="22"/>
      <c r="BN1062" s="22"/>
      <c r="BO1062" s="22"/>
    </row>
    <row r="1063" spans="28:67" x14ac:dyDescent="0.25">
      <c r="AB1063" s="22"/>
      <c r="AC1063" s="22"/>
      <c r="AD1063" s="22"/>
      <c r="AE1063" s="22"/>
      <c r="AF1063" s="22"/>
      <c r="AG1063" s="22"/>
      <c r="AH1063" s="22"/>
      <c r="AI1063" s="22"/>
      <c r="AJ1063" s="22"/>
      <c r="AK1063" s="22"/>
      <c r="AL1063" s="22"/>
      <c r="AM1063" s="22"/>
      <c r="AN1063" s="22"/>
      <c r="AO1063" s="22"/>
      <c r="AP1063" s="22"/>
      <c r="AQ1063" s="22"/>
      <c r="AR1063" s="22"/>
      <c r="AS1063" s="22"/>
      <c r="AT1063" s="22"/>
      <c r="AU1063" s="22"/>
      <c r="AV1063" s="22"/>
      <c r="AW1063" s="22"/>
      <c r="AX1063" s="22"/>
      <c r="AY1063" s="22"/>
      <c r="AZ1063" s="22"/>
      <c r="BA1063" s="22"/>
      <c r="BB1063" s="22"/>
      <c r="BC1063" s="22"/>
      <c r="BD1063" s="22"/>
      <c r="BE1063" s="22"/>
      <c r="BF1063" s="22"/>
      <c r="BG1063" s="22"/>
      <c r="BH1063" s="22"/>
      <c r="BI1063" s="22"/>
      <c r="BJ1063" s="22"/>
      <c r="BK1063" s="22"/>
      <c r="BL1063" s="22"/>
      <c r="BM1063" s="22"/>
      <c r="BN1063" s="22"/>
      <c r="BO1063" s="22"/>
    </row>
    <row r="1064" spans="28:67" x14ac:dyDescent="0.25">
      <c r="AB1064" s="22"/>
      <c r="AC1064" s="22"/>
      <c r="AD1064" s="22"/>
      <c r="AE1064" s="22"/>
      <c r="AF1064" s="22"/>
      <c r="AG1064" s="22"/>
      <c r="AH1064" s="22"/>
      <c r="AI1064" s="22"/>
      <c r="AJ1064" s="22"/>
      <c r="AK1064" s="22"/>
      <c r="AL1064" s="22"/>
      <c r="AM1064" s="22"/>
      <c r="AN1064" s="22"/>
      <c r="AO1064" s="22"/>
      <c r="AP1064" s="22"/>
      <c r="AQ1064" s="22"/>
      <c r="AR1064" s="22"/>
      <c r="AS1064" s="22"/>
      <c r="AT1064" s="22"/>
      <c r="AU1064" s="22"/>
      <c r="AV1064" s="22"/>
      <c r="AW1064" s="22"/>
      <c r="AX1064" s="22"/>
      <c r="AY1064" s="22"/>
      <c r="AZ1064" s="22"/>
      <c r="BA1064" s="22"/>
      <c r="BB1064" s="22"/>
      <c r="BC1064" s="22"/>
      <c r="BD1064" s="22"/>
      <c r="BE1064" s="22"/>
      <c r="BF1064" s="22"/>
      <c r="BG1064" s="22"/>
      <c r="BH1064" s="22"/>
      <c r="BI1064" s="22"/>
      <c r="BJ1064" s="22"/>
      <c r="BK1064" s="22"/>
      <c r="BL1064" s="22"/>
      <c r="BM1064" s="22"/>
      <c r="BN1064" s="22"/>
      <c r="BO1064" s="22"/>
    </row>
    <row r="1065" spans="28:67" x14ac:dyDescent="0.25">
      <c r="AB1065" s="22"/>
      <c r="AC1065" s="22"/>
      <c r="AD1065" s="22"/>
      <c r="AE1065" s="22"/>
      <c r="AF1065" s="22"/>
      <c r="AG1065" s="22"/>
      <c r="AH1065" s="22"/>
      <c r="AI1065" s="22"/>
      <c r="AJ1065" s="22"/>
      <c r="AK1065" s="22"/>
      <c r="AL1065" s="22"/>
      <c r="AM1065" s="22"/>
      <c r="AN1065" s="22"/>
      <c r="AO1065" s="22"/>
      <c r="AP1065" s="22"/>
      <c r="AQ1065" s="22"/>
      <c r="AR1065" s="22"/>
      <c r="AS1065" s="22"/>
      <c r="AT1065" s="22"/>
      <c r="AU1065" s="22"/>
      <c r="AV1065" s="22"/>
      <c r="AW1065" s="22"/>
      <c r="AX1065" s="22"/>
      <c r="AY1065" s="22"/>
      <c r="AZ1065" s="22"/>
      <c r="BA1065" s="22"/>
      <c r="BB1065" s="22"/>
      <c r="BC1065" s="22"/>
      <c r="BD1065" s="22"/>
      <c r="BE1065" s="22"/>
      <c r="BF1065" s="22"/>
      <c r="BG1065" s="22"/>
      <c r="BH1065" s="22"/>
      <c r="BI1065" s="22"/>
      <c r="BJ1065" s="22"/>
      <c r="BK1065" s="22"/>
      <c r="BL1065" s="22"/>
      <c r="BM1065" s="22"/>
      <c r="BN1065" s="22"/>
      <c r="BO1065" s="22"/>
    </row>
    <row r="1066" spans="28:67" x14ac:dyDescent="0.25">
      <c r="AB1066" s="22"/>
      <c r="AC1066" s="22"/>
      <c r="AD1066" s="22"/>
      <c r="AE1066" s="22"/>
      <c r="AF1066" s="22"/>
      <c r="AG1066" s="22"/>
      <c r="AH1066" s="22"/>
      <c r="AI1066" s="22"/>
      <c r="AJ1066" s="22"/>
      <c r="AK1066" s="22"/>
      <c r="AL1066" s="22"/>
      <c r="AM1066" s="22"/>
      <c r="AN1066" s="22"/>
      <c r="AO1066" s="22"/>
      <c r="AP1066" s="22"/>
      <c r="AQ1066" s="22"/>
      <c r="AR1066" s="22"/>
      <c r="AS1066" s="22"/>
      <c r="AT1066" s="22"/>
      <c r="AU1066" s="22"/>
      <c r="AV1066" s="22"/>
      <c r="AW1066" s="22"/>
      <c r="AX1066" s="22"/>
      <c r="AY1066" s="22"/>
      <c r="AZ1066" s="22"/>
      <c r="BA1066" s="22"/>
      <c r="BB1066" s="22"/>
      <c r="BC1066" s="22"/>
      <c r="BD1066" s="22"/>
      <c r="BE1066" s="22"/>
      <c r="BF1066" s="22"/>
      <c r="BG1066" s="22"/>
      <c r="BH1066" s="22"/>
      <c r="BI1066" s="22"/>
      <c r="BJ1066" s="22"/>
      <c r="BK1066" s="22"/>
      <c r="BL1066" s="22"/>
      <c r="BM1066" s="22"/>
      <c r="BN1066" s="22"/>
      <c r="BO1066" s="22"/>
    </row>
    <row r="1067" spans="28:67" x14ac:dyDescent="0.25">
      <c r="AB1067" s="22"/>
      <c r="AC1067" s="22"/>
      <c r="AD1067" s="22"/>
      <c r="AE1067" s="22"/>
      <c r="AF1067" s="22"/>
      <c r="AG1067" s="22"/>
      <c r="AH1067" s="22"/>
      <c r="AI1067" s="22"/>
      <c r="AJ1067" s="22"/>
      <c r="AK1067" s="22"/>
      <c r="AL1067" s="22"/>
      <c r="AM1067" s="22"/>
      <c r="AN1067" s="22"/>
      <c r="AO1067" s="22"/>
      <c r="AP1067" s="22"/>
      <c r="AQ1067" s="22"/>
      <c r="AR1067" s="22"/>
      <c r="AS1067" s="22"/>
      <c r="AT1067" s="22"/>
      <c r="AU1067" s="22"/>
      <c r="AV1067" s="22"/>
      <c r="AW1067" s="22"/>
      <c r="AX1067" s="22"/>
      <c r="AY1067" s="22"/>
      <c r="AZ1067" s="22"/>
      <c r="BA1067" s="22"/>
      <c r="BB1067" s="22"/>
      <c r="BC1067" s="22"/>
      <c r="BD1067" s="22"/>
      <c r="BE1067" s="22"/>
      <c r="BF1067" s="22"/>
      <c r="BG1067" s="22"/>
      <c r="BH1067" s="22"/>
      <c r="BI1067" s="22"/>
      <c r="BJ1067" s="22"/>
      <c r="BK1067" s="22"/>
      <c r="BL1067" s="22"/>
      <c r="BM1067" s="22"/>
      <c r="BN1067" s="22"/>
      <c r="BO1067" s="22"/>
    </row>
    <row r="1068" spans="28:67" x14ac:dyDescent="0.25">
      <c r="AB1068" s="22"/>
      <c r="AC1068" s="22"/>
      <c r="AD1068" s="22"/>
      <c r="AE1068" s="22"/>
      <c r="AF1068" s="22"/>
      <c r="AG1068" s="22"/>
      <c r="AH1068" s="22"/>
      <c r="AI1068" s="22"/>
      <c r="AJ1068" s="22"/>
      <c r="AK1068" s="22"/>
      <c r="AL1068" s="22"/>
      <c r="AM1068" s="22"/>
      <c r="AN1068" s="22"/>
      <c r="AO1068" s="22"/>
      <c r="AP1068" s="22"/>
      <c r="AQ1068" s="22"/>
      <c r="AR1068" s="22"/>
      <c r="AS1068" s="22"/>
      <c r="AT1068" s="22"/>
      <c r="AU1068" s="22"/>
      <c r="AV1068" s="22"/>
      <c r="AW1068" s="22"/>
      <c r="AX1068" s="22"/>
      <c r="AY1068" s="22"/>
      <c r="AZ1068" s="22"/>
      <c r="BA1068" s="22"/>
      <c r="BB1068" s="22"/>
      <c r="BC1068" s="22"/>
      <c r="BD1068" s="22"/>
      <c r="BE1068" s="22"/>
      <c r="BF1068" s="22"/>
      <c r="BG1068" s="22"/>
      <c r="BH1068" s="22"/>
      <c r="BI1068" s="22"/>
      <c r="BJ1068" s="22"/>
      <c r="BK1068" s="22"/>
      <c r="BL1068" s="22"/>
      <c r="BM1068" s="22"/>
      <c r="BN1068" s="22"/>
      <c r="BO1068" s="22"/>
    </row>
    <row r="1069" spans="28:67" x14ac:dyDescent="0.25">
      <c r="AB1069" s="22"/>
      <c r="AC1069" s="22"/>
      <c r="AD1069" s="22"/>
      <c r="AE1069" s="22"/>
      <c r="AF1069" s="22"/>
      <c r="AG1069" s="22"/>
      <c r="AH1069" s="22"/>
      <c r="AI1069" s="22"/>
      <c r="AJ1069" s="22"/>
      <c r="AK1069" s="22"/>
      <c r="AL1069" s="22"/>
      <c r="AM1069" s="22"/>
      <c r="AN1069" s="22"/>
      <c r="AO1069" s="22"/>
      <c r="AP1069" s="22"/>
      <c r="AQ1069" s="22"/>
      <c r="AR1069" s="22"/>
      <c r="AS1069" s="22"/>
      <c r="AT1069" s="22"/>
      <c r="AU1069" s="22"/>
      <c r="AV1069" s="22"/>
      <c r="AW1069" s="22"/>
      <c r="AX1069" s="22"/>
      <c r="AY1069" s="22"/>
      <c r="AZ1069" s="22"/>
      <c r="BA1069" s="22"/>
      <c r="BB1069" s="22"/>
      <c r="BC1069" s="22"/>
      <c r="BD1069" s="22"/>
      <c r="BE1069" s="22"/>
      <c r="BF1069" s="22"/>
      <c r="BG1069" s="22"/>
      <c r="BH1069" s="22"/>
      <c r="BI1069" s="22"/>
      <c r="BJ1069" s="22"/>
      <c r="BK1069" s="22"/>
      <c r="BL1069" s="22"/>
      <c r="BM1069" s="22"/>
      <c r="BN1069" s="22"/>
      <c r="BO1069" s="22"/>
    </row>
    <row r="1070" spans="28:67" x14ac:dyDescent="0.25">
      <c r="AB1070" s="22"/>
      <c r="AC1070" s="22"/>
      <c r="AD1070" s="22"/>
      <c r="AE1070" s="22"/>
      <c r="AF1070" s="22"/>
      <c r="AG1070" s="22"/>
      <c r="AH1070" s="22"/>
      <c r="AI1070" s="22"/>
      <c r="AJ1070" s="22"/>
      <c r="AK1070" s="22"/>
      <c r="AL1070" s="22"/>
      <c r="AM1070" s="22"/>
      <c r="AN1070" s="22"/>
      <c r="AO1070" s="22"/>
      <c r="AP1070" s="22"/>
      <c r="AQ1070" s="22"/>
      <c r="AR1070" s="22"/>
      <c r="AS1070" s="22"/>
      <c r="AT1070" s="22"/>
      <c r="AU1070" s="22"/>
      <c r="AV1070" s="22"/>
      <c r="AW1070" s="22"/>
      <c r="AX1070" s="22"/>
      <c r="AY1070" s="22"/>
      <c r="AZ1070" s="22"/>
      <c r="BA1070" s="22"/>
      <c r="BB1070" s="22"/>
      <c r="BC1070" s="22"/>
      <c r="BD1070" s="22"/>
      <c r="BE1070" s="22"/>
      <c r="BF1070" s="22"/>
      <c r="BG1070" s="22"/>
      <c r="BH1070" s="22"/>
      <c r="BI1070" s="22"/>
      <c r="BJ1070" s="22"/>
      <c r="BK1070" s="22"/>
      <c r="BL1070" s="22"/>
      <c r="BM1070" s="22"/>
      <c r="BN1070" s="22"/>
      <c r="BO1070" s="22"/>
    </row>
    <row r="1071" spans="28:67" x14ac:dyDescent="0.25">
      <c r="AB1071" s="22"/>
      <c r="AC1071" s="22"/>
      <c r="AD1071" s="22"/>
      <c r="AE1071" s="22"/>
      <c r="AF1071" s="22"/>
      <c r="AG1071" s="22"/>
      <c r="AH1071" s="22"/>
      <c r="AI1071" s="22"/>
      <c r="AJ1071" s="22"/>
      <c r="AK1071" s="22"/>
      <c r="AL1071" s="22"/>
      <c r="AM1071" s="22"/>
      <c r="AN1071" s="22"/>
      <c r="AO1071" s="22"/>
      <c r="AP1071" s="22"/>
      <c r="AQ1071" s="22"/>
      <c r="AR1071" s="22"/>
      <c r="AS1071" s="22"/>
      <c r="AT1071" s="22"/>
      <c r="AU1071" s="22"/>
      <c r="AV1071" s="22"/>
      <c r="AW1071" s="22"/>
      <c r="AX1071" s="22"/>
      <c r="AY1071" s="22"/>
      <c r="AZ1071" s="22"/>
      <c r="BA1071" s="22"/>
      <c r="BB1071" s="22"/>
      <c r="BC1071" s="22"/>
      <c r="BD1071" s="22"/>
      <c r="BE1071" s="22"/>
      <c r="BF1071" s="22"/>
      <c r="BG1071" s="22"/>
      <c r="BH1071" s="22"/>
      <c r="BI1071" s="22"/>
      <c r="BJ1071" s="22"/>
      <c r="BK1071" s="22"/>
      <c r="BL1071" s="22"/>
      <c r="BM1071" s="22"/>
      <c r="BN1071" s="22"/>
      <c r="BO1071" s="22"/>
    </row>
    <row r="1072" spans="28:67" x14ac:dyDescent="0.25">
      <c r="AB1072" s="22"/>
      <c r="AC1072" s="22"/>
      <c r="AD1072" s="22"/>
      <c r="AE1072" s="22"/>
      <c r="AF1072" s="22"/>
      <c r="AG1072" s="22"/>
      <c r="AH1072" s="22"/>
      <c r="AI1072" s="22"/>
      <c r="AJ1072" s="22"/>
      <c r="AK1072" s="22"/>
      <c r="AL1072" s="22"/>
      <c r="AM1072" s="22"/>
      <c r="AN1072" s="22"/>
      <c r="AO1072" s="22"/>
      <c r="AP1072" s="22"/>
      <c r="AQ1072" s="22"/>
      <c r="AR1072" s="22"/>
      <c r="AS1072" s="22"/>
      <c r="AT1072" s="22"/>
      <c r="AU1072" s="22"/>
      <c r="AV1072" s="22"/>
      <c r="AW1072" s="22"/>
      <c r="AX1072" s="22"/>
      <c r="AY1072" s="22"/>
      <c r="AZ1072" s="22"/>
      <c r="BA1072" s="22"/>
      <c r="BB1072" s="22"/>
      <c r="BC1072" s="22"/>
      <c r="BD1072" s="22"/>
      <c r="BE1072" s="22"/>
      <c r="BF1072" s="22"/>
      <c r="BG1072" s="22"/>
      <c r="BH1072" s="22"/>
      <c r="BI1072" s="22"/>
      <c r="BJ1072" s="22"/>
      <c r="BK1072" s="22"/>
      <c r="BL1072" s="22"/>
      <c r="BM1072" s="22"/>
      <c r="BN1072" s="22"/>
      <c r="BO1072" s="22"/>
    </row>
    <row r="1073" spans="28:67" x14ac:dyDescent="0.25">
      <c r="AB1073" s="22"/>
      <c r="AC1073" s="22"/>
      <c r="AD1073" s="22"/>
      <c r="AE1073" s="22"/>
      <c r="AF1073" s="22"/>
      <c r="AG1073" s="22"/>
      <c r="AH1073" s="22"/>
      <c r="AI1073" s="22"/>
      <c r="AJ1073" s="22"/>
      <c r="AK1073" s="22"/>
      <c r="AL1073" s="22"/>
      <c r="AM1073" s="22"/>
      <c r="AN1073" s="22"/>
      <c r="AO1073" s="22"/>
      <c r="AP1073" s="22"/>
      <c r="AQ1073" s="22"/>
      <c r="AR1073" s="22"/>
      <c r="AS1073" s="22"/>
      <c r="AT1073" s="22"/>
      <c r="AU1073" s="22"/>
      <c r="AV1073" s="22"/>
      <c r="AW1073" s="22"/>
      <c r="AX1073" s="22"/>
      <c r="AY1073" s="22"/>
      <c r="AZ1073" s="22"/>
      <c r="BA1073" s="22"/>
      <c r="BB1073" s="22"/>
      <c r="BC1073" s="22"/>
      <c r="BD1073" s="22"/>
      <c r="BE1073" s="22"/>
      <c r="BF1073" s="22"/>
      <c r="BG1073" s="22"/>
      <c r="BH1073" s="22"/>
      <c r="BI1073" s="22"/>
      <c r="BJ1073" s="22"/>
      <c r="BK1073" s="22"/>
      <c r="BL1073" s="22"/>
      <c r="BM1073" s="22"/>
      <c r="BN1073" s="22"/>
      <c r="BO1073" s="22"/>
    </row>
    <row r="1074" spans="28:67" x14ac:dyDescent="0.25">
      <c r="AB1074" s="22"/>
      <c r="AC1074" s="22"/>
      <c r="AD1074" s="22"/>
      <c r="AE1074" s="22"/>
      <c r="AF1074" s="22"/>
      <c r="AG1074" s="22"/>
      <c r="AH1074" s="22"/>
      <c r="AI1074" s="22"/>
      <c r="AJ1074" s="22"/>
      <c r="AK1074" s="22"/>
      <c r="AL1074" s="22"/>
      <c r="AM1074" s="22"/>
      <c r="AN1074" s="22"/>
      <c r="AO1074" s="22"/>
      <c r="AP1074" s="22"/>
      <c r="AQ1074" s="22"/>
      <c r="AR1074" s="22"/>
      <c r="AS1074" s="22"/>
      <c r="AT1074" s="22"/>
      <c r="AU1074" s="22"/>
      <c r="AV1074" s="22"/>
      <c r="AW1074" s="22"/>
      <c r="AX1074" s="22"/>
      <c r="AY1074" s="22"/>
      <c r="AZ1074" s="22"/>
      <c r="BA1074" s="22"/>
      <c r="BB1074" s="22"/>
      <c r="BC1074" s="22"/>
      <c r="BD1074" s="22"/>
      <c r="BE1074" s="22"/>
      <c r="BF1074" s="22"/>
      <c r="BG1074" s="22"/>
      <c r="BH1074" s="22"/>
      <c r="BI1074" s="22"/>
      <c r="BJ1074" s="22"/>
      <c r="BK1074" s="22"/>
      <c r="BL1074" s="22"/>
      <c r="BM1074" s="22"/>
      <c r="BN1074" s="22"/>
      <c r="BO1074" s="22"/>
    </row>
    <row r="1075" spans="28:67" x14ac:dyDescent="0.25">
      <c r="AB1075" s="22"/>
      <c r="AC1075" s="22"/>
      <c r="AD1075" s="22"/>
      <c r="AE1075" s="22"/>
      <c r="AF1075" s="22"/>
      <c r="AG1075" s="22"/>
      <c r="AH1075" s="22"/>
      <c r="AI1075" s="22"/>
      <c r="AJ1075" s="22"/>
      <c r="AK1075" s="22"/>
      <c r="AL1075" s="22"/>
      <c r="AM1075" s="22"/>
      <c r="AN1075" s="22"/>
      <c r="AO1075" s="22"/>
      <c r="AP1075" s="22"/>
      <c r="AQ1075" s="22"/>
      <c r="AR1075" s="22"/>
      <c r="AS1075" s="22"/>
      <c r="AT1075" s="22"/>
      <c r="AU1075" s="22"/>
      <c r="AV1075" s="22"/>
      <c r="AW1075" s="22"/>
      <c r="AX1075" s="22"/>
      <c r="AY1075" s="22"/>
      <c r="AZ1075" s="22"/>
      <c r="BA1075" s="22"/>
      <c r="BB1075" s="22"/>
      <c r="BC1075" s="22"/>
      <c r="BD1075" s="22"/>
      <c r="BE1075" s="22"/>
      <c r="BF1075" s="22"/>
      <c r="BG1075" s="22"/>
      <c r="BH1075" s="22"/>
      <c r="BI1075" s="22"/>
      <c r="BJ1075" s="22"/>
      <c r="BK1075" s="22"/>
      <c r="BL1075" s="22"/>
      <c r="BM1075" s="22"/>
      <c r="BN1075" s="22"/>
      <c r="BO1075" s="22"/>
    </row>
    <row r="1076" spans="28:67" x14ac:dyDescent="0.25">
      <c r="AB1076" s="22"/>
      <c r="AC1076" s="22"/>
      <c r="AD1076" s="22"/>
      <c r="AE1076" s="22"/>
      <c r="AF1076" s="22"/>
      <c r="AG1076" s="22"/>
      <c r="AH1076" s="22"/>
      <c r="AI1076" s="22"/>
      <c r="AJ1076" s="22"/>
      <c r="AK1076" s="22"/>
      <c r="AL1076" s="22"/>
      <c r="AM1076" s="22"/>
      <c r="AN1076" s="22"/>
      <c r="AO1076" s="22"/>
      <c r="AP1076" s="22"/>
      <c r="AQ1076" s="22"/>
      <c r="AR1076" s="22"/>
      <c r="AS1076" s="22"/>
      <c r="AT1076" s="22"/>
      <c r="AU1076" s="22"/>
      <c r="AV1076" s="22"/>
      <c r="AW1076" s="22"/>
      <c r="AX1076" s="22"/>
      <c r="AY1076" s="22"/>
      <c r="AZ1076" s="22"/>
      <c r="BA1076" s="22"/>
      <c r="BB1076" s="22"/>
      <c r="BC1076" s="22"/>
      <c r="BD1076" s="22"/>
      <c r="BE1076" s="22"/>
      <c r="BF1076" s="22"/>
      <c r="BG1076" s="22"/>
      <c r="BH1076" s="22"/>
      <c r="BI1076" s="22"/>
      <c r="BJ1076" s="22"/>
      <c r="BK1076" s="22"/>
      <c r="BL1076" s="22"/>
      <c r="BM1076" s="22"/>
      <c r="BN1076" s="22"/>
      <c r="BO1076" s="22"/>
    </row>
    <row r="1077" spans="28:67" x14ac:dyDescent="0.25">
      <c r="AB1077" s="22"/>
      <c r="AC1077" s="22"/>
      <c r="AD1077" s="22"/>
      <c r="AE1077" s="22"/>
      <c r="AF1077" s="22"/>
      <c r="AG1077" s="22"/>
      <c r="AH1077" s="22"/>
      <c r="AI1077" s="22"/>
      <c r="AJ1077" s="22"/>
      <c r="AK1077" s="22"/>
      <c r="AL1077" s="22"/>
      <c r="AM1077" s="22"/>
      <c r="AN1077" s="22"/>
      <c r="AO1077" s="22"/>
      <c r="AP1077" s="22"/>
      <c r="AQ1077" s="22"/>
      <c r="AR1077" s="22"/>
      <c r="AS1077" s="22"/>
      <c r="AT1077" s="22"/>
      <c r="AU1077" s="22"/>
      <c r="AV1077" s="22"/>
      <c r="AW1077" s="22"/>
      <c r="AX1077" s="22"/>
      <c r="AY1077" s="22"/>
      <c r="AZ1077" s="22"/>
      <c r="BA1077" s="22"/>
      <c r="BB1077" s="22"/>
      <c r="BC1077" s="22"/>
      <c r="BD1077" s="22"/>
      <c r="BE1077" s="22"/>
      <c r="BF1077" s="22"/>
      <c r="BG1077" s="22"/>
      <c r="BH1077" s="22"/>
      <c r="BI1077" s="22"/>
      <c r="BJ1077" s="22"/>
      <c r="BK1077" s="22"/>
      <c r="BL1077" s="22"/>
      <c r="BM1077" s="22"/>
      <c r="BN1077" s="22"/>
      <c r="BO1077" s="22"/>
    </row>
    <row r="1078" spans="28:67" x14ac:dyDescent="0.25">
      <c r="AB1078" s="22"/>
      <c r="AC1078" s="22"/>
      <c r="AD1078" s="22"/>
      <c r="AE1078" s="22"/>
      <c r="AF1078" s="22"/>
      <c r="AG1078" s="22"/>
      <c r="AH1078" s="22"/>
      <c r="AI1078" s="22"/>
      <c r="AJ1078" s="22"/>
      <c r="AK1078" s="22"/>
      <c r="AL1078" s="22"/>
      <c r="AM1078" s="22"/>
      <c r="AN1078" s="22"/>
      <c r="AO1078" s="22"/>
      <c r="AP1078" s="22"/>
      <c r="AQ1078" s="22"/>
      <c r="AR1078" s="22"/>
      <c r="AS1078" s="22"/>
      <c r="AT1078" s="22"/>
      <c r="AU1078" s="22"/>
      <c r="AV1078" s="22"/>
      <c r="AW1078" s="22"/>
      <c r="AX1078" s="22"/>
      <c r="AY1078" s="22"/>
      <c r="AZ1078" s="22"/>
      <c r="BA1078" s="22"/>
      <c r="BB1078" s="22"/>
      <c r="BC1078" s="22"/>
      <c r="BD1078" s="22"/>
      <c r="BE1078" s="22"/>
      <c r="BF1078" s="22"/>
      <c r="BG1078" s="22"/>
      <c r="BH1078" s="22"/>
      <c r="BI1078" s="22"/>
      <c r="BJ1078" s="22"/>
      <c r="BK1078" s="22"/>
      <c r="BL1078" s="22"/>
      <c r="BM1078" s="22"/>
      <c r="BN1078" s="22"/>
      <c r="BO1078" s="22"/>
    </row>
    <row r="1079" spans="28:67" x14ac:dyDescent="0.25">
      <c r="AB1079" s="22"/>
      <c r="AC1079" s="22"/>
      <c r="AD1079" s="22"/>
      <c r="AE1079" s="22"/>
      <c r="AF1079" s="22"/>
      <c r="AG1079" s="22"/>
      <c r="AH1079" s="22"/>
      <c r="AI1079" s="22"/>
      <c r="AJ1079" s="22"/>
      <c r="AK1079" s="22"/>
      <c r="AL1079" s="22"/>
      <c r="AM1079" s="22"/>
      <c r="AN1079" s="22"/>
      <c r="AO1079" s="22"/>
      <c r="AP1079" s="22"/>
      <c r="AQ1079" s="22"/>
      <c r="AR1079" s="22"/>
      <c r="AS1079" s="22"/>
      <c r="AT1079" s="22"/>
      <c r="AU1079" s="22"/>
      <c r="AV1079" s="22"/>
      <c r="AW1079" s="22"/>
      <c r="AX1079" s="22"/>
      <c r="AY1079" s="22"/>
      <c r="AZ1079" s="22"/>
      <c r="BA1079" s="22"/>
      <c r="BB1079" s="22"/>
      <c r="BC1079" s="22"/>
      <c r="BD1079" s="22"/>
      <c r="BE1079" s="22"/>
      <c r="BF1079" s="22"/>
      <c r="BG1079" s="22"/>
      <c r="BH1079" s="22"/>
      <c r="BI1079" s="22"/>
      <c r="BJ1079" s="22"/>
      <c r="BK1079" s="22"/>
      <c r="BL1079" s="22"/>
      <c r="BM1079" s="22"/>
      <c r="BN1079" s="22"/>
      <c r="BO1079" s="22"/>
    </row>
    <row r="1080" spans="28:67" x14ac:dyDescent="0.25">
      <c r="AB1080" s="22"/>
      <c r="AC1080" s="22"/>
      <c r="AD1080" s="22"/>
      <c r="AE1080" s="22"/>
      <c r="AF1080" s="22"/>
      <c r="AG1080" s="22"/>
      <c r="AH1080" s="22"/>
      <c r="AI1080" s="22"/>
      <c r="AJ1080" s="22"/>
      <c r="AK1080" s="22"/>
      <c r="AL1080" s="22"/>
      <c r="AM1080" s="22"/>
      <c r="AN1080" s="22"/>
      <c r="AO1080" s="22"/>
      <c r="AP1080" s="22"/>
      <c r="AQ1080" s="22"/>
      <c r="AR1080" s="22"/>
      <c r="AS1080" s="22"/>
      <c r="AT1080" s="22"/>
      <c r="AU1080" s="22"/>
      <c r="AV1080" s="22"/>
      <c r="AW1080" s="22"/>
      <c r="AX1080" s="22"/>
      <c r="AY1080" s="22"/>
      <c r="AZ1080" s="22"/>
      <c r="BA1080" s="22"/>
      <c r="BB1080" s="22"/>
      <c r="BC1080" s="22"/>
      <c r="BD1080" s="22"/>
      <c r="BE1080" s="22"/>
      <c r="BF1080" s="22"/>
      <c r="BG1080" s="22"/>
      <c r="BH1080" s="22"/>
      <c r="BI1080" s="22"/>
      <c r="BJ1080" s="22"/>
      <c r="BK1080" s="22"/>
      <c r="BL1080" s="22"/>
      <c r="BM1080" s="22"/>
      <c r="BN1080" s="22"/>
      <c r="BO1080" s="22"/>
    </row>
    <row r="1081" spans="28:67" x14ac:dyDescent="0.25">
      <c r="AB1081" s="22"/>
      <c r="AC1081" s="22"/>
      <c r="AD1081" s="22"/>
      <c r="AE1081" s="22"/>
      <c r="AF1081" s="22"/>
      <c r="AG1081" s="22"/>
      <c r="AH1081" s="22"/>
      <c r="AI1081" s="22"/>
      <c r="AJ1081" s="22"/>
      <c r="AK1081" s="22"/>
      <c r="AL1081" s="22"/>
      <c r="AM1081" s="22"/>
      <c r="AN1081" s="22"/>
      <c r="AO1081" s="22"/>
      <c r="AP1081" s="22"/>
      <c r="AQ1081" s="22"/>
      <c r="AR1081" s="22"/>
      <c r="AS1081" s="22"/>
      <c r="AT1081" s="22"/>
      <c r="AU1081" s="22"/>
      <c r="AV1081" s="22"/>
      <c r="AW1081" s="22"/>
      <c r="AX1081" s="22"/>
      <c r="AY1081" s="22"/>
      <c r="AZ1081" s="22"/>
      <c r="BA1081" s="22"/>
      <c r="BB1081" s="22"/>
      <c r="BC1081" s="22"/>
      <c r="BD1081" s="22"/>
      <c r="BE1081" s="22"/>
      <c r="BF1081" s="22"/>
      <c r="BG1081" s="22"/>
      <c r="BH1081" s="22"/>
      <c r="BI1081" s="22"/>
      <c r="BJ1081" s="22"/>
      <c r="BK1081" s="22"/>
      <c r="BL1081" s="22"/>
      <c r="BM1081" s="22"/>
      <c r="BN1081" s="22"/>
      <c r="BO1081" s="22"/>
    </row>
    <row r="1082" spans="28:67" x14ac:dyDescent="0.25">
      <c r="AB1082" s="22"/>
      <c r="AC1082" s="22"/>
      <c r="AD1082" s="22"/>
      <c r="AE1082" s="22"/>
      <c r="AF1082" s="22"/>
      <c r="AG1082" s="22"/>
      <c r="AH1082" s="22"/>
      <c r="AI1082" s="22"/>
      <c r="AJ1082" s="22"/>
      <c r="AK1082" s="22"/>
      <c r="AL1082" s="22"/>
      <c r="AM1082" s="22"/>
      <c r="AN1082" s="22"/>
      <c r="AO1082" s="22"/>
      <c r="AP1082" s="22"/>
      <c r="AQ1082" s="22"/>
      <c r="AR1082" s="22"/>
      <c r="AS1082" s="22"/>
      <c r="AT1082" s="22"/>
      <c r="AU1082" s="22"/>
      <c r="AV1082" s="22"/>
      <c r="AW1082" s="22"/>
      <c r="AX1082" s="22"/>
      <c r="AY1082" s="22"/>
      <c r="AZ1082" s="22"/>
      <c r="BA1082" s="22"/>
      <c r="BB1082" s="22"/>
      <c r="BC1082" s="22"/>
      <c r="BD1082" s="22"/>
      <c r="BE1082" s="22"/>
      <c r="BF1082" s="22"/>
      <c r="BG1082" s="22"/>
      <c r="BH1082" s="22"/>
      <c r="BI1082" s="22"/>
      <c r="BJ1082" s="22"/>
      <c r="BK1082" s="22"/>
      <c r="BL1082" s="22"/>
      <c r="BM1082" s="22"/>
      <c r="BN1082" s="22"/>
      <c r="BO1082" s="22"/>
    </row>
    <row r="1083" spans="28:67" x14ac:dyDescent="0.25">
      <c r="AB1083" s="22"/>
      <c r="AC1083" s="22"/>
      <c r="AD1083" s="22"/>
      <c r="AE1083" s="22"/>
      <c r="AF1083" s="22"/>
      <c r="AG1083" s="22"/>
      <c r="AH1083" s="22"/>
      <c r="AI1083" s="22"/>
      <c r="AJ1083" s="22"/>
      <c r="AK1083" s="22"/>
      <c r="AL1083" s="22"/>
      <c r="AM1083" s="22"/>
      <c r="AN1083" s="22"/>
      <c r="AO1083" s="22"/>
      <c r="AP1083" s="22"/>
      <c r="AQ1083" s="22"/>
      <c r="AR1083" s="22"/>
      <c r="AS1083" s="22"/>
      <c r="AT1083" s="22"/>
      <c r="AU1083" s="22"/>
      <c r="AV1083" s="22"/>
      <c r="AW1083" s="22"/>
      <c r="AX1083" s="22"/>
      <c r="AY1083" s="22"/>
      <c r="AZ1083" s="22"/>
      <c r="BA1083" s="22"/>
      <c r="BB1083" s="22"/>
      <c r="BC1083" s="22"/>
      <c r="BD1083" s="22"/>
      <c r="BE1083" s="22"/>
      <c r="BF1083" s="22"/>
      <c r="BG1083" s="22"/>
      <c r="BH1083" s="22"/>
      <c r="BI1083" s="22"/>
      <c r="BJ1083" s="22"/>
      <c r="BK1083" s="22"/>
      <c r="BL1083" s="22"/>
      <c r="BM1083" s="22"/>
      <c r="BN1083" s="22"/>
      <c r="BO1083" s="22"/>
    </row>
    <row r="1084" spans="28:67" x14ac:dyDescent="0.25">
      <c r="AB1084" s="22"/>
      <c r="AC1084" s="22"/>
      <c r="AD1084" s="22"/>
      <c r="AE1084" s="22"/>
      <c r="AF1084" s="22"/>
      <c r="AG1084" s="22"/>
      <c r="AH1084" s="22"/>
      <c r="AI1084" s="22"/>
      <c r="AJ1084" s="22"/>
      <c r="AK1084" s="22"/>
      <c r="AL1084" s="22"/>
      <c r="AM1084" s="22"/>
      <c r="AN1084" s="22"/>
      <c r="AO1084" s="22"/>
      <c r="AP1084" s="22"/>
      <c r="AQ1084" s="22"/>
      <c r="AR1084" s="22"/>
      <c r="AS1084" s="22"/>
      <c r="AT1084" s="22"/>
      <c r="AU1084" s="22"/>
      <c r="AV1084" s="22"/>
      <c r="AW1084" s="22"/>
      <c r="AX1084" s="22"/>
      <c r="AY1084" s="22"/>
      <c r="AZ1084" s="22"/>
      <c r="BA1084" s="22"/>
      <c r="BB1084" s="22"/>
      <c r="BC1084" s="22"/>
      <c r="BD1084" s="22"/>
      <c r="BE1084" s="22"/>
      <c r="BF1084" s="22"/>
      <c r="BG1084" s="22"/>
      <c r="BH1084" s="22"/>
      <c r="BI1084" s="22"/>
      <c r="BJ1084" s="22"/>
      <c r="BK1084" s="22"/>
      <c r="BL1084" s="22"/>
      <c r="BM1084" s="22"/>
      <c r="BN1084" s="22"/>
      <c r="BO1084" s="22"/>
    </row>
    <row r="1085" spans="28:67" x14ac:dyDescent="0.25">
      <c r="AB1085" s="22"/>
      <c r="AC1085" s="22"/>
      <c r="AD1085" s="22"/>
      <c r="AE1085" s="22"/>
      <c r="AF1085" s="22"/>
      <c r="AG1085" s="22"/>
      <c r="AH1085" s="22"/>
      <c r="AI1085" s="22"/>
      <c r="AJ1085" s="22"/>
      <c r="AK1085" s="22"/>
      <c r="AL1085" s="22"/>
      <c r="AM1085" s="22"/>
      <c r="AN1085" s="22"/>
      <c r="AO1085" s="22"/>
      <c r="AP1085" s="22"/>
      <c r="AQ1085" s="22"/>
      <c r="AR1085" s="22"/>
      <c r="AS1085" s="22"/>
      <c r="AT1085" s="22"/>
      <c r="AU1085" s="22"/>
      <c r="AV1085" s="22"/>
      <c r="AW1085" s="22"/>
      <c r="AX1085" s="22"/>
      <c r="AY1085" s="22"/>
      <c r="AZ1085" s="22"/>
      <c r="BA1085" s="22"/>
      <c r="BB1085" s="22"/>
      <c r="BC1085" s="22"/>
      <c r="BD1085" s="22"/>
      <c r="BE1085" s="22"/>
      <c r="BF1085" s="22"/>
      <c r="BG1085" s="22"/>
      <c r="BH1085" s="22"/>
      <c r="BI1085" s="22"/>
      <c r="BJ1085" s="22"/>
      <c r="BK1085" s="22"/>
      <c r="BL1085" s="22"/>
      <c r="BM1085" s="22"/>
      <c r="BN1085" s="22"/>
      <c r="BO1085" s="22"/>
    </row>
    <row r="1086" spans="28:67" x14ac:dyDescent="0.25">
      <c r="AB1086" s="22"/>
      <c r="AC1086" s="22"/>
      <c r="AD1086" s="22"/>
      <c r="AE1086" s="22"/>
      <c r="AF1086" s="22"/>
      <c r="AG1086" s="22"/>
      <c r="AH1086" s="22"/>
      <c r="AI1086" s="22"/>
      <c r="AJ1086" s="22"/>
      <c r="AK1086" s="22"/>
      <c r="AL1086" s="22"/>
      <c r="AM1086" s="22"/>
      <c r="AN1086" s="22"/>
      <c r="AO1086" s="22"/>
      <c r="AP1086" s="22"/>
      <c r="AQ1086" s="22"/>
      <c r="AR1086" s="22"/>
      <c r="AS1086" s="22"/>
      <c r="AT1086" s="22"/>
      <c r="AU1086" s="22"/>
      <c r="AV1086" s="22"/>
      <c r="AW1086" s="22"/>
      <c r="AX1086" s="22"/>
      <c r="AY1086" s="22"/>
      <c r="AZ1086" s="22"/>
      <c r="BA1086" s="22"/>
      <c r="BB1086" s="22"/>
      <c r="BC1086" s="22"/>
      <c r="BD1086" s="22"/>
      <c r="BE1086" s="22"/>
      <c r="BF1086" s="22"/>
      <c r="BG1086" s="22"/>
      <c r="BH1086" s="22"/>
      <c r="BI1086" s="22"/>
      <c r="BJ1086" s="22"/>
      <c r="BK1086" s="22"/>
      <c r="BL1086" s="22"/>
      <c r="BM1086" s="22"/>
      <c r="BN1086" s="22"/>
      <c r="BO1086" s="22"/>
    </row>
    <row r="1087" spans="28:67" x14ac:dyDescent="0.25">
      <c r="AB1087" s="22"/>
      <c r="AC1087" s="22"/>
      <c r="AD1087" s="22"/>
      <c r="AE1087" s="22"/>
      <c r="AF1087" s="22"/>
      <c r="AG1087" s="22"/>
      <c r="AH1087" s="22"/>
      <c r="AI1087" s="22"/>
      <c r="AJ1087" s="22"/>
      <c r="AK1087" s="22"/>
      <c r="AL1087" s="22"/>
      <c r="AM1087" s="22"/>
      <c r="AN1087" s="22"/>
      <c r="AO1087" s="22"/>
      <c r="AP1087" s="22"/>
      <c r="AQ1087" s="22"/>
      <c r="AR1087" s="22"/>
      <c r="AS1087" s="22"/>
      <c r="AT1087" s="22"/>
      <c r="AU1087" s="22"/>
      <c r="AV1087" s="22"/>
      <c r="AW1087" s="22"/>
      <c r="AX1087" s="22"/>
      <c r="AY1087" s="22"/>
      <c r="AZ1087" s="22"/>
      <c r="BA1087" s="22"/>
      <c r="BB1087" s="22"/>
      <c r="BC1087" s="22"/>
      <c r="BD1087" s="22"/>
      <c r="BE1087" s="22"/>
      <c r="BF1087" s="22"/>
      <c r="BG1087" s="22"/>
      <c r="BH1087" s="22"/>
      <c r="BI1087" s="22"/>
      <c r="BJ1087" s="22"/>
      <c r="BK1087" s="22"/>
      <c r="BL1087" s="22"/>
      <c r="BM1087" s="22"/>
      <c r="BN1087" s="22"/>
      <c r="BO1087" s="22"/>
    </row>
    <row r="1088" spans="28:67" x14ac:dyDescent="0.25">
      <c r="AB1088" s="22"/>
      <c r="AC1088" s="22"/>
      <c r="AD1088" s="22"/>
      <c r="AE1088" s="22"/>
      <c r="AF1088" s="22"/>
      <c r="AG1088" s="22"/>
      <c r="AH1088" s="22"/>
      <c r="AI1088" s="22"/>
      <c r="AJ1088" s="22"/>
      <c r="AK1088" s="22"/>
      <c r="AL1088" s="22"/>
      <c r="AM1088" s="22"/>
      <c r="AN1088" s="22"/>
      <c r="AO1088" s="22"/>
      <c r="AP1088" s="22"/>
      <c r="AQ1088" s="22"/>
      <c r="AR1088" s="22"/>
      <c r="AS1088" s="22"/>
      <c r="AT1088" s="22"/>
      <c r="AU1088" s="22"/>
      <c r="AV1088" s="22"/>
      <c r="AW1088" s="22"/>
      <c r="AX1088" s="22"/>
      <c r="AY1088" s="22"/>
      <c r="AZ1088" s="22"/>
      <c r="BA1088" s="22"/>
      <c r="BB1088" s="22"/>
      <c r="BC1088" s="22"/>
      <c r="BD1088" s="22"/>
      <c r="BE1088" s="22"/>
      <c r="BF1088" s="22"/>
      <c r="BG1088" s="22"/>
      <c r="BH1088" s="22"/>
      <c r="BI1088" s="22"/>
      <c r="BJ1088" s="22"/>
      <c r="BK1088" s="22"/>
      <c r="BL1088" s="22"/>
      <c r="BM1088" s="22"/>
      <c r="BN1088" s="22"/>
      <c r="BO1088" s="22"/>
    </row>
    <row r="1089" spans="28:67" x14ac:dyDescent="0.25">
      <c r="AB1089" s="22"/>
      <c r="AC1089" s="22"/>
      <c r="AD1089" s="22"/>
      <c r="AE1089" s="22"/>
      <c r="AF1089" s="22"/>
      <c r="AG1089" s="22"/>
      <c r="AH1089" s="22"/>
      <c r="AI1089" s="22"/>
      <c r="AJ1089" s="22"/>
      <c r="AK1089" s="22"/>
      <c r="AL1089" s="22"/>
      <c r="AM1089" s="22"/>
      <c r="AN1089" s="22"/>
      <c r="AO1089" s="22"/>
      <c r="AP1089" s="22"/>
      <c r="AQ1089" s="22"/>
      <c r="AR1089" s="22"/>
      <c r="AS1089" s="22"/>
      <c r="AT1089" s="22"/>
      <c r="AU1089" s="22"/>
      <c r="AV1089" s="22"/>
      <c r="AW1089" s="22"/>
      <c r="AX1089" s="22"/>
      <c r="AY1089" s="22"/>
      <c r="AZ1089" s="22"/>
      <c r="BA1089" s="22"/>
      <c r="BB1089" s="22"/>
      <c r="BC1089" s="22"/>
      <c r="BD1089" s="22"/>
      <c r="BE1089" s="22"/>
      <c r="BF1089" s="22"/>
      <c r="BG1089" s="22"/>
      <c r="BH1089" s="22"/>
      <c r="BI1089" s="22"/>
      <c r="BJ1089" s="22"/>
      <c r="BK1089" s="22"/>
      <c r="BL1089" s="22"/>
      <c r="BM1089" s="22"/>
      <c r="BN1089" s="22"/>
      <c r="BO1089" s="22"/>
    </row>
    <row r="1090" spans="28:67" x14ac:dyDescent="0.25">
      <c r="AB1090" s="22"/>
      <c r="AC1090" s="22"/>
      <c r="AD1090" s="22"/>
      <c r="AE1090" s="22"/>
      <c r="AF1090" s="22"/>
      <c r="AG1090" s="22"/>
      <c r="AH1090" s="22"/>
      <c r="AI1090" s="22"/>
      <c r="AJ1090" s="22"/>
      <c r="AK1090" s="22"/>
      <c r="AL1090" s="22"/>
      <c r="AM1090" s="22"/>
      <c r="AN1090" s="22"/>
      <c r="AO1090" s="22"/>
      <c r="AP1090" s="22"/>
      <c r="AQ1090" s="22"/>
      <c r="AR1090" s="22"/>
      <c r="AS1090" s="22"/>
      <c r="AT1090" s="22"/>
      <c r="AU1090" s="22"/>
      <c r="AV1090" s="22"/>
      <c r="AW1090" s="22"/>
      <c r="AX1090" s="22"/>
      <c r="AY1090" s="22"/>
      <c r="AZ1090" s="22"/>
      <c r="BA1090" s="22"/>
      <c r="BB1090" s="22"/>
      <c r="BC1090" s="22"/>
      <c r="BD1090" s="22"/>
      <c r="BE1090" s="22"/>
      <c r="BF1090" s="22"/>
      <c r="BG1090" s="22"/>
      <c r="BH1090" s="22"/>
      <c r="BI1090" s="22"/>
      <c r="BJ1090" s="22"/>
      <c r="BK1090" s="22"/>
      <c r="BL1090" s="22"/>
      <c r="BM1090" s="22"/>
      <c r="BN1090" s="22"/>
      <c r="BO1090" s="22"/>
    </row>
    <row r="1091" spans="28:67" x14ac:dyDescent="0.25">
      <c r="AB1091" s="22"/>
      <c r="AC1091" s="22"/>
      <c r="AD1091" s="22"/>
      <c r="AE1091" s="22"/>
      <c r="AF1091" s="22"/>
      <c r="AG1091" s="22"/>
      <c r="AH1091" s="22"/>
      <c r="AI1091" s="22"/>
      <c r="AJ1091" s="22"/>
      <c r="AK1091" s="22"/>
      <c r="AL1091" s="22"/>
      <c r="AM1091" s="22"/>
      <c r="AN1091" s="22"/>
      <c r="AO1091" s="22"/>
      <c r="AP1091" s="22"/>
      <c r="AQ1091" s="22"/>
      <c r="AR1091" s="22"/>
      <c r="AS1091" s="22"/>
      <c r="AT1091" s="22"/>
      <c r="AU1091" s="22"/>
      <c r="AV1091" s="22"/>
      <c r="AW1091" s="22"/>
      <c r="AX1091" s="22"/>
      <c r="AY1091" s="22"/>
      <c r="AZ1091" s="22"/>
      <c r="BA1091" s="22"/>
      <c r="BB1091" s="22"/>
      <c r="BC1091" s="22"/>
      <c r="BD1091" s="22"/>
      <c r="BE1091" s="22"/>
      <c r="BF1091" s="22"/>
      <c r="BG1091" s="22"/>
      <c r="BH1091" s="22"/>
      <c r="BI1091" s="22"/>
      <c r="BJ1091" s="22"/>
      <c r="BK1091" s="22"/>
      <c r="BL1091" s="22"/>
      <c r="BM1091" s="22"/>
      <c r="BN1091" s="22"/>
      <c r="BO1091" s="22"/>
    </row>
    <row r="1092" spans="28:67" x14ac:dyDescent="0.25">
      <c r="AB1092" s="22"/>
      <c r="AC1092" s="22"/>
      <c r="AD1092" s="22"/>
      <c r="AE1092" s="22"/>
      <c r="AF1092" s="22"/>
      <c r="AG1092" s="22"/>
      <c r="AH1092" s="22"/>
      <c r="AI1092" s="22"/>
      <c r="AJ1092" s="22"/>
      <c r="AK1092" s="22"/>
      <c r="AL1092" s="22"/>
      <c r="AM1092" s="22"/>
      <c r="AN1092" s="22"/>
      <c r="AO1092" s="22"/>
      <c r="AP1092" s="22"/>
      <c r="AQ1092" s="22"/>
      <c r="AR1092" s="22"/>
      <c r="AS1092" s="22"/>
      <c r="AT1092" s="22"/>
      <c r="AU1092" s="22"/>
      <c r="AV1092" s="22"/>
      <c r="AW1092" s="22"/>
      <c r="AX1092" s="22"/>
      <c r="AY1092" s="22"/>
      <c r="AZ1092" s="22"/>
      <c r="BA1092" s="22"/>
      <c r="BB1092" s="22"/>
      <c r="BC1092" s="22"/>
      <c r="BD1092" s="22"/>
      <c r="BE1092" s="22"/>
      <c r="BF1092" s="22"/>
      <c r="BG1092" s="22"/>
      <c r="BH1092" s="22"/>
      <c r="BI1092" s="22"/>
      <c r="BJ1092" s="22"/>
      <c r="BK1092" s="22"/>
      <c r="BL1092" s="22"/>
      <c r="BM1092" s="22"/>
      <c r="BN1092" s="22"/>
      <c r="BO1092" s="22"/>
    </row>
    <row r="1093" spans="28:67" x14ac:dyDescent="0.25">
      <c r="AB1093" s="22"/>
      <c r="AC1093" s="22"/>
      <c r="AD1093" s="22"/>
      <c r="AE1093" s="22"/>
      <c r="AF1093" s="22"/>
      <c r="AG1093" s="22"/>
      <c r="AH1093" s="22"/>
      <c r="AI1093" s="22"/>
      <c r="AJ1093" s="22"/>
      <c r="AK1093" s="22"/>
      <c r="AL1093" s="22"/>
      <c r="AM1093" s="22"/>
      <c r="AN1093" s="22"/>
      <c r="AO1093" s="22"/>
      <c r="AP1093" s="22"/>
      <c r="AQ1093" s="22"/>
      <c r="AR1093" s="22"/>
      <c r="AS1093" s="22"/>
      <c r="AT1093" s="22"/>
      <c r="AU1093" s="22"/>
      <c r="AV1093" s="22"/>
      <c r="AW1093" s="22"/>
      <c r="AX1093" s="22"/>
      <c r="AY1093" s="22"/>
      <c r="AZ1093" s="22"/>
      <c r="BA1093" s="22"/>
      <c r="BB1093" s="22"/>
      <c r="BC1093" s="22"/>
      <c r="BD1093" s="22"/>
      <c r="BE1093" s="22"/>
      <c r="BF1093" s="22"/>
      <c r="BG1093" s="22"/>
      <c r="BH1093" s="22"/>
      <c r="BI1093" s="22"/>
      <c r="BJ1093" s="22"/>
      <c r="BK1093" s="22"/>
      <c r="BL1093" s="22"/>
      <c r="BM1093" s="22"/>
      <c r="BN1093" s="22"/>
      <c r="BO1093" s="22"/>
    </row>
    <row r="1094" spans="28:67" x14ac:dyDescent="0.25">
      <c r="AB1094" s="22"/>
      <c r="AC1094" s="22"/>
      <c r="AD1094" s="22"/>
      <c r="AE1094" s="22"/>
      <c r="AF1094" s="22"/>
      <c r="AG1094" s="22"/>
      <c r="AH1094" s="22"/>
      <c r="AI1094" s="22"/>
      <c r="AJ1094" s="22"/>
      <c r="AK1094" s="22"/>
      <c r="AL1094" s="22"/>
      <c r="AM1094" s="22"/>
      <c r="AN1094" s="22"/>
      <c r="AO1094" s="22"/>
      <c r="AP1094" s="22"/>
      <c r="AQ1094" s="22"/>
      <c r="AR1094" s="22"/>
      <c r="AS1094" s="22"/>
      <c r="AT1094" s="22"/>
      <c r="AU1094" s="22"/>
      <c r="AV1094" s="22"/>
      <c r="AW1094" s="22"/>
      <c r="AX1094" s="22"/>
      <c r="AY1094" s="22"/>
      <c r="AZ1094" s="22"/>
      <c r="BA1094" s="22"/>
      <c r="BB1094" s="22"/>
      <c r="BC1094" s="22"/>
      <c r="BD1094" s="22"/>
      <c r="BE1094" s="22"/>
      <c r="BF1094" s="22"/>
      <c r="BG1094" s="22"/>
      <c r="BH1094" s="22"/>
      <c r="BI1094" s="22"/>
      <c r="BJ1094" s="22"/>
      <c r="BK1094" s="22"/>
      <c r="BL1094" s="22"/>
      <c r="BM1094" s="22"/>
      <c r="BN1094" s="22"/>
      <c r="BO1094" s="22"/>
    </row>
    <row r="1095" spans="28:67" x14ac:dyDescent="0.25">
      <c r="AB1095" s="22"/>
      <c r="AC1095" s="22"/>
      <c r="AD1095" s="22"/>
      <c r="AE1095" s="22"/>
      <c r="AF1095" s="22"/>
      <c r="AG1095" s="22"/>
      <c r="AH1095" s="22"/>
      <c r="AI1095" s="22"/>
      <c r="AJ1095" s="22"/>
      <c r="AK1095" s="22"/>
      <c r="AL1095" s="22"/>
      <c r="AM1095" s="22"/>
      <c r="AN1095" s="22"/>
      <c r="AO1095" s="22"/>
      <c r="AP1095" s="22"/>
      <c r="AQ1095" s="22"/>
      <c r="AR1095" s="22"/>
      <c r="AS1095" s="22"/>
      <c r="AT1095" s="22"/>
      <c r="AU1095" s="22"/>
      <c r="AV1095" s="22"/>
      <c r="AW1095" s="22"/>
      <c r="AX1095" s="22"/>
      <c r="AY1095" s="22"/>
      <c r="AZ1095" s="22"/>
      <c r="BA1095" s="22"/>
      <c r="BB1095" s="22"/>
      <c r="BC1095" s="22"/>
      <c r="BD1095" s="22"/>
      <c r="BE1095" s="22"/>
      <c r="BF1095" s="22"/>
      <c r="BG1095" s="22"/>
      <c r="BH1095" s="22"/>
      <c r="BI1095" s="22"/>
      <c r="BJ1095" s="22"/>
      <c r="BK1095" s="22"/>
      <c r="BL1095" s="22"/>
      <c r="BM1095" s="22"/>
      <c r="BN1095" s="22"/>
      <c r="BO1095" s="22"/>
    </row>
    <row r="1096" spans="28:67" x14ac:dyDescent="0.25">
      <c r="AB1096" s="22"/>
      <c r="AC1096" s="22"/>
      <c r="AD1096" s="22"/>
      <c r="AE1096" s="22"/>
      <c r="AF1096" s="22"/>
      <c r="AG1096" s="22"/>
      <c r="AH1096" s="22"/>
      <c r="AI1096" s="22"/>
      <c r="AJ1096" s="22"/>
      <c r="AK1096" s="22"/>
      <c r="AL1096" s="22"/>
      <c r="AM1096" s="22"/>
      <c r="AN1096" s="22"/>
      <c r="AO1096" s="22"/>
      <c r="AP1096" s="22"/>
      <c r="AQ1096" s="22"/>
      <c r="AR1096" s="22"/>
      <c r="AS1096" s="22"/>
      <c r="AT1096" s="22"/>
      <c r="AU1096" s="22"/>
      <c r="AV1096" s="22"/>
      <c r="AW1096" s="22"/>
      <c r="AX1096" s="22"/>
      <c r="AY1096" s="22"/>
      <c r="AZ1096" s="22"/>
      <c r="BA1096" s="22"/>
      <c r="BB1096" s="22"/>
      <c r="BC1096" s="22"/>
      <c r="BD1096" s="22"/>
      <c r="BE1096" s="22"/>
      <c r="BF1096" s="22"/>
      <c r="BG1096" s="22"/>
      <c r="BH1096" s="22"/>
      <c r="BI1096" s="22"/>
      <c r="BJ1096" s="22"/>
      <c r="BK1096" s="22"/>
      <c r="BL1096" s="22"/>
      <c r="BM1096" s="22"/>
      <c r="BN1096" s="22"/>
      <c r="BO1096" s="22"/>
    </row>
    <row r="1097" spans="28:67" x14ac:dyDescent="0.25">
      <c r="AB1097" s="22"/>
      <c r="AC1097" s="22"/>
      <c r="AD1097" s="22"/>
      <c r="AE1097" s="22"/>
      <c r="AF1097" s="22"/>
      <c r="AG1097" s="22"/>
      <c r="AH1097" s="22"/>
      <c r="AI1097" s="22"/>
      <c r="AJ1097" s="22"/>
      <c r="AK1097" s="22"/>
      <c r="AL1097" s="22"/>
      <c r="AM1097" s="22"/>
      <c r="AN1097" s="22"/>
      <c r="AO1097" s="22"/>
      <c r="AP1097" s="22"/>
      <c r="AQ1097" s="22"/>
      <c r="AR1097" s="22"/>
      <c r="AS1097" s="22"/>
      <c r="AT1097" s="22"/>
      <c r="AU1097" s="22"/>
      <c r="AV1097" s="22"/>
      <c r="AW1097" s="22"/>
      <c r="AX1097" s="22"/>
      <c r="AY1097" s="22"/>
      <c r="AZ1097" s="22"/>
      <c r="BA1097" s="22"/>
      <c r="BB1097" s="22"/>
      <c r="BC1097" s="22"/>
      <c r="BD1097" s="22"/>
      <c r="BE1097" s="22"/>
      <c r="BF1097" s="22"/>
      <c r="BG1097" s="22"/>
      <c r="BH1097" s="22"/>
      <c r="BI1097" s="22"/>
      <c r="BJ1097" s="22"/>
      <c r="BK1097" s="22"/>
      <c r="BL1097" s="22"/>
      <c r="BM1097" s="22"/>
      <c r="BN1097" s="22"/>
      <c r="BO1097" s="22"/>
    </row>
    <row r="1098" spans="28:67" x14ac:dyDescent="0.25">
      <c r="AB1098" s="22"/>
      <c r="AC1098" s="22"/>
      <c r="AD1098" s="22"/>
      <c r="AE1098" s="22"/>
      <c r="AF1098" s="22"/>
      <c r="AG1098" s="22"/>
      <c r="AH1098" s="22"/>
      <c r="AI1098" s="22"/>
      <c r="AJ1098" s="22"/>
      <c r="AK1098" s="22"/>
      <c r="AL1098" s="22"/>
      <c r="AM1098" s="22"/>
      <c r="AN1098" s="22"/>
      <c r="AO1098" s="22"/>
      <c r="AP1098" s="22"/>
      <c r="AQ1098" s="22"/>
      <c r="AR1098" s="22"/>
      <c r="AS1098" s="22"/>
      <c r="AT1098" s="22"/>
      <c r="AU1098" s="22"/>
      <c r="AV1098" s="22"/>
      <c r="AW1098" s="22"/>
      <c r="AX1098" s="22"/>
      <c r="AY1098" s="22"/>
      <c r="AZ1098" s="22"/>
      <c r="BA1098" s="22"/>
      <c r="BB1098" s="22"/>
      <c r="BC1098" s="22"/>
      <c r="BD1098" s="22"/>
      <c r="BE1098" s="22"/>
      <c r="BF1098" s="22"/>
      <c r="BG1098" s="22"/>
      <c r="BH1098" s="22"/>
      <c r="BI1098" s="22"/>
      <c r="BJ1098" s="22"/>
      <c r="BK1098" s="22"/>
      <c r="BL1098" s="22"/>
      <c r="BM1098" s="22"/>
      <c r="BN1098" s="22"/>
      <c r="BO1098" s="22"/>
    </row>
    <row r="1099" spans="28:67" x14ac:dyDescent="0.25">
      <c r="AB1099" s="22"/>
      <c r="AC1099" s="22"/>
      <c r="AD1099" s="22"/>
      <c r="AE1099" s="22"/>
      <c r="AF1099" s="22"/>
      <c r="AG1099" s="22"/>
      <c r="AH1099" s="22"/>
      <c r="AI1099" s="22"/>
      <c r="AJ1099" s="22"/>
      <c r="AK1099" s="22"/>
      <c r="AL1099" s="22"/>
      <c r="AM1099" s="22"/>
      <c r="AN1099" s="22"/>
      <c r="AO1099" s="22"/>
      <c r="AP1099" s="22"/>
      <c r="AQ1099" s="22"/>
      <c r="AR1099" s="22"/>
      <c r="AS1099" s="22"/>
      <c r="AT1099" s="22"/>
      <c r="AU1099" s="22"/>
      <c r="AV1099" s="22"/>
      <c r="AW1099" s="22"/>
      <c r="AX1099" s="22"/>
      <c r="AY1099" s="22"/>
      <c r="AZ1099" s="22"/>
      <c r="BA1099" s="22"/>
      <c r="BB1099" s="22"/>
      <c r="BC1099" s="22"/>
      <c r="BD1099" s="22"/>
      <c r="BE1099" s="22"/>
      <c r="BF1099" s="22"/>
      <c r="BG1099" s="22"/>
      <c r="BH1099" s="22"/>
      <c r="BI1099" s="22"/>
      <c r="BJ1099" s="22"/>
      <c r="BK1099" s="22"/>
      <c r="BL1099" s="22"/>
      <c r="BM1099" s="22"/>
      <c r="BN1099" s="22"/>
      <c r="BO1099" s="22"/>
    </row>
    <row r="1100" spans="28:67" x14ac:dyDescent="0.25">
      <c r="AB1100" s="22"/>
      <c r="AC1100" s="22"/>
      <c r="AD1100" s="22"/>
      <c r="AE1100" s="22"/>
      <c r="AF1100" s="22"/>
      <c r="AG1100" s="22"/>
      <c r="AH1100" s="22"/>
      <c r="AI1100" s="22"/>
      <c r="AJ1100" s="22"/>
      <c r="AK1100" s="22"/>
      <c r="AL1100" s="22"/>
      <c r="AM1100" s="22"/>
      <c r="AN1100" s="22"/>
      <c r="AO1100" s="22"/>
      <c r="AP1100" s="22"/>
      <c r="AQ1100" s="22"/>
      <c r="AR1100" s="22"/>
      <c r="AS1100" s="22"/>
      <c r="AT1100" s="22"/>
      <c r="AU1100" s="22"/>
      <c r="AV1100" s="22"/>
      <c r="AW1100" s="22"/>
      <c r="AX1100" s="22"/>
      <c r="AY1100" s="22"/>
      <c r="AZ1100" s="22"/>
      <c r="BA1100" s="22"/>
      <c r="BB1100" s="22"/>
      <c r="BC1100" s="22"/>
      <c r="BD1100" s="22"/>
      <c r="BE1100" s="22"/>
      <c r="BF1100" s="22"/>
      <c r="BG1100" s="22"/>
      <c r="BH1100" s="22"/>
      <c r="BI1100" s="22"/>
      <c r="BJ1100" s="22"/>
      <c r="BK1100" s="22"/>
      <c r="BL1100" s="22"/>
      <c r="BM1100" s="22"/>
      <c r="BN1100" s="22"/>
      <c r="BO1100" s="22"/>
    </row>
    <row r="1101" spans="28:67" x14ac:dyDescent="0.25">
      <c r="AB1101" s="22"/>
      <c r="AC1101" s="22"/>
      <c r="AD1101" s="22"/>
      <c r="AE1101" s="22"/>
      <c r="AF1101" s="22"/>
      <c r="AG1101" s="22"/>
      <c r="AH1101" s="22"/>
      <c r="AI1101" s="22"/>
      <c r="AJ1101" s="22"/>
      <c r="AK1101" s="22"/>
      <c r="AL1101" s="22"/>
      <c r="AM1101" s="22"/>
      <c r="AN1101" s="22"/>
      <c r="AO1101" s="22"/>
      <c r="AP1101" s="22"/>
      <c r="AQ1101" s="22"/>
      <c r="AR1101" s="22"/>
      <c r="AS1101" s="22"/>
      <c r="AT1101" s="22"/>
      <c r="AU1101" s="22"/>
      <c r="AV1101" s="22"/>
      <c r="AW1101" s="22"/>
      <c r="AX1101" s="22"/>
      <c r="AY1101" s="22"/>
      <c r="AZ1101" s="22"/>
      <c r="BA1101" s="22"/>
      <c r="BB1101" s="22"/>
      <c r="BC1101" s="22"/>
      <c r="BD1101" s="22"/>
      <c r="BE1101" s="22"/>
      <c r="BF1101" s="22"/>
      <c r="BG1101" s="22"/>
      <c r="BH1101" s="22"/>
      <c r="BI1101" s="22"/>
      <c r="BJ1101" s="22"/>
      <c r="BK1101" s="22"/>
      <c r="BL1101" s="22"/>
      <c r="BM1101" s="22"/>
      <c r="BN1101" s="22"/>
      <c r="BO1101" s="22"/>
    </row>
    <row r="1102" spans="28:67" x14ac:dyDescent="0.25">
      <c r="AB1102" s="22"/>
      <c r="AC1102" s="22"/>
      <c r="AD1102" s="22"/>
      <c r="AE1102" s="22"/>
      <c r="AF1102" s="22"/>
      <c r="AG1102" s="22"/>
      <c r="AH1102" s="22"/>
      <c r="AI1102" s="22"/>
      <c r="AJ1102" s="22"/>
      <c r="AK1102" s="22"/>
      <c r="AL1102" s="22"/>
      <c r="AM1102" s="22"/>
      <c r="AN1102" s="22"/>
      <c r="AO1102" s="22"/>
      <c r="AP1102" s="22"/>
      <c r="AQ1102" s="22"/>
      <c r="AR1102" s="22"/>
      <c r="AS1102" s="22"/>
      <c r="AT1102" s="22"/>
      <c r="AU1102" s="22"/>
      <c r="AV1102" s="22"/>
      <c r="AW1102" s="22"/>
      <c r="AX1102" s="22"/>
      <c r="AY1102" s="22"/>
      <c r="AZ1102" s="22"/>
      <c r="BA1102" s="22"/>
      <c r="BB1102" s="22"/>
      <c r="BC1102" s="22"/>
      <c r="BD1102" s="22"/>
      <c r="BE1102" s="22"/>
      <c r="BF1102" s="22"/>
      <c r="BG1102" s="22"/>
      <c r="BH1102" s="22"/>
      <c r="BI1102" s="22"/>
      <c r="BJ1102" s="22"/>
      <c r="BK1102" s="22"/>
      <c r="BL1102" s="22"/>
      <c r="BM1102" s="22"/>
      <c r="BN1102" s="22"/>
      <c r="BO1102" s="22"/>
    </row>
    <row r="1103" spans="28:67" x14ac:dyDescent="0.25">
      <c r="AB1103" s="22"/>
      <c r="AC1103" s="22"/>
      <c r="AD1103" s="22"/>
      <c r="AE1103" s="22"/>
      <c r="AF1103" s="22"/>
      <c r="AG1103" s="22"/>
      <c r="AH1103" s="22"/>
      <c r="AI1103" s="22"/>
      <c r="AJ1103" s="22"/>
      <c r="AK1103" s="22"/>
      <c r="AL1103" s="22"/>
      <c r="AM1103" s="22"/>
      <c r="AN1103" s="22"/>
      <c r="AO1103" s="22"/>
      <c r="AP1103" s="22"/>
      <c r="AQ1103" s="22"/>
      <c r="AR1103" s="22"/>
      <c r="AS1103" s="22"/>
      <c r="AT1103" s="22"/>
      <c r="AU1103" s="22"/>
      <c r="AV1103" s="22"/>
      <c r="AW1103" s="22"/>
      <c r="AX1103" s="22"/>
      <c r="AY1103" s="22"/>
      <c r="AZ1103" s="22"/>
      <c r="BA1103" s="22"/>
      <c r="BB1103" s="22"/>
      <c r="BC1103" s="22"/>
      <c r="BD1103" s="22"/>
      <c r="BE1103" s="22"/>
      <c r="BF1103" s="22"/>
      <c r="BG1103" s="22"/>
      <c r="BH1103" s="22"/>
      <c r="BI1103" s="22"/>
      <c r="BJ1103" s="22"/>
      <c r="BK1103" s="22"/>
      <c r="BL1103" s="22"/>
      <c r="BM1103" s="22"/>
      <c r="BN1103" s="22"/>
      <c r="BO1103" s="22"/>
    </row>
    <row r="1104" spans="28:67" x14ac:dyDescent="0.25">
      <c r="AB1104" s="22"/>
      <c r="AC1104" s="22"/>
      <c r="AD1104" s="22"/>
      <c r="AE1104" s="22"/>
      <c r="AF1104" s="22"/>
      <c r="AG1104" s="22"/>
      <c r="AH1104" s="22"/>
      <c r="AI1104" s="22"/>
      <c r="AJ1104" s="22"/>
      <c r="AK1104" s="22"/>
      <c r="AL1104" s="22"/>
      <c r="AM1104" s="22"/>
      <c r="AN1104" s="22"/>
      <c r="AO1104" s="22"/>
      <c r="AP1104" s="22"/>
      <c r="AQ1104" s="22"/>
      <c r="AR1104" s="22"/>
      <c r="AS1104" s="22"/>
      <c r="AT1104" s="22"/>
      <c r="AU1104" s="22"/>
      <c r="AV1104" s="22"/>
      <c r="AW1104" s="22"/>
      <c r="AX1104" s="22"/>
      <c r="AY1104" s="22"/>
      <c r="AZ1104" s="22"/>
      <c r="BA1104" s="22"/>
      <c r="BB1104" s="22"/>
      <c r="BC1104" s="22"/>
      <c r="BD1104" s="22"/>
      <c r="BE1104" s="22"/>
      <c r="BF1104" s="22"/>
      <c r="BG1104" s="22"/>
      <c r="BH1104" s="22"/>
      <c r="BI1104" s="22"/>
      <c r="BJ1104" s="22"/>
      <c r="BK1104" s="22"/>
      <c r="BL1104" s="22"/>
      <c r="BM1104" s="22"/>
      <c r="BN1104" s="22"/>
      <c r="BO1104" s="22"/>
    </row>
    <row r="1105" spans="28:67" x14ac:dyDescent="0.25">
      <c r="AB1105" s="22"/>
      <c r="AC1105" s="22"/>
      <c r="AD1105" s="22"/>
      <c r="AE1105" s="22"/>
      <c r="AF1105" s="22"/>
      <c r="AG1105" s="22"/>
      <c r="AH1105" s="22"/>
      <c r="AI1105" s="22"/>
      <c r="AJ1105" s="22"/>
      <c r="AK1105" s="22"/>
      <c r="AL1105" s="22"/>
      <c r="AM1105" s="22"/>
      <c r="AN1105" s="22"/>
      <c r="AO1105" s="22"/>
      <c r="AP1105" s="22"/>
      <c r="AQ1105" s="22"/>
      <c r="AR1105" s="22"/>
      <c r="AS1105" s="22"/>
      <c r="AT1105" s="22"/>
      <c r="AU1105" s="22"/>
      <c r="AV1105" s="22"/>
      <c r="AW1105" s="22"/>
      <c r="AX1105" s="22"/>
      <c r="AY1105" s="22"/>
      <c r="AZ1105" s="22"/>
      <c r="BA1105" s="22"/>
      <c r="BB1105" s="22"/>
      <c r="BC1105" s="22"/>
      <c r="BD1105" s="22"/>
      <c r="BE1105" s="22"/>
      <c r="BF1105" s="22"/>
      <c r="BG1105" s="22"/>
      <c r="BH1105" s="22"/>
      <c r="BI1105" s="22"/>
      <c r="BJ1105" s="22"/>
      <c r="BK1105" s="22"/>
      <c r="BL1105" s="22"/>
      <c r="BM1105" s="22"/>
      <c r="BN1105" s="22"/>
      <c r="BO1105" s="22"/>
    </row>
    <row r="1106" spans="28:67" x14ac:dyDescent="0.25">
      <c r="AB1106" s="22"/>
      <c r="AC1106" s="22"/>
      <c r="AD1106" s="22"/>
      <c r="AE1106" s="22"/>
      <c r="AF1106" s="22"/>
      <c r="AG1106" s="22"/>
      <c r="AH1106" s="22"/>
      <c r="AI1106" s="22"/>
      <c r="AJ1106" s="22"/>
      <c r="AK1106" s="22"/>
      <c r="AL1106" s="22"/>
      <c r="AM1106" s="22"/>
      <c r="AN1106" s="22"/>
      <c r="AO1106" s="22"/>
      <c r="AP1106" s="22"/>
      <c r="AQ1106" s="22"/>
      <c r="AR1106" s="22"/>
      <c r="AS1106" s="22"/>
      <c r="AT1106" s="22"/>
      <c r="AU1106" s="22"/>
      <c r="AV1106" s="22"/>
      <c r="AW1106" s="22"/>
      <c r="AX1106" s="22"/>
      <c r="AY1106" s="22"/>
      <c r="AZ1106" s="22"/>
      <c r="BA1106" s="22"/>
      <c r="BB1106" s="22"/>
      <c r="BC1106" s="22"/>
      <c r="BD1106" s="22"/>
      <c r="BE1106" s="22"/>
      <c r="BF1106" s="22"/>
      <c r="BG1106" s="22"/>
      <c r="BH1106" s="22"/>
      <c r="BI1106" s="22"/>
      <c r="BJ1106" s="22"/>
      <c r="BK1106" s="22"/>
      <c r="BL1106" s="22"/>
      <c r="BM1106" s="22"/>
      <c r="BN1106" s="22"/>
      <c r="BO1106" s="22"/>
    </row>
    <row r="1107" spans="28:67" x14ac:dyDescent="0.25"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</row>
    <row r="1108" spans="28:67" x14ac:dyDescent="0.25">
      <c r="AB1108" s="22"/>
      <c r="AC1108" s="22"/>
      <c r="AD1108" s="22"/>
      <c r="AE1108" s="22"/>
      <c r="AF1108" s="22"/>
      <c r="AG1108" s="22"/>
      <c r="AH1108" s="22"/>
      <c r="AI1108" s="22"/>
      <c r="AJ1108" s="22"/>
      <c r="AK1108" s="22"/>
      <c r="AL1108" s="22"/>
      <c r="AM1108" s="22"/>
      <c r="AN1108" s="22"/>
      <c r="AO1108" s="22"/>
      <c r="AP1108" s="22"/>
      <c r="AQ1108" s="22"/>
      <c r="AR1108" s="22"/>
      <c r="AS1108" s="22"/>
      <c r="AT1108" s="22"/>
      <c r="AU1108" s="22"/>
      <c r="AV1108" s="22"/>
      <c r="AW1108" s="22"/>
      <c r="AX1108" s="22"/>
      <c r="AY1108" s="22"/>
      <c r="AZ1108" s="22"/>
      <c r="BA1108" s="22"/>
      <c r="BB1108" s="22"/>
      <c r="BC1108" s="22"/>
      <c r="BD1108" s="22"/>
      <c r="BE1108" s="22"/>
      <c r="BF1108" s="22"/>
      <c r="BG1108" s="22"/>
      <c r="BH1108" s="22"/>
      <c r="BI1108" s="22"/>
      <c r="BJ1108" s="22"/>
      <c r="BK1108" s="22"/>
      <c r="BL1108" s="22"/>
      <c r="BM1108" s="22"/>
      <c r="BN1108" s="22"/>
      <c r="BO1108" s="22"/>
    </row>
    <row r="1109" spans="28:67" x14ac:dyDescent="0.25">
      <c r="AB1109" s="22"/>
      <c r="AC1109" s="22"/>
      <c r="AD1109" s="22"/>
      <c r="AE1109" s="22"/>
      <c r="AF1109" s="22"/>
      <c r="AG1109" s="22"/>
      <c r="AH1109" s="22"/>
      <c r="AI1109" s="22"/>
      <c r="AJ1109" s="22"/>
      <c r="AK1109" s="22"/>
      <c r="AL1109" s="22"/>
      <c r="AM1109" s="22"/>
      <c r="AN1109" s="22"/>
      <c r="AO1109" s="22"/>
      <c r="AP1109" s="22"/>
      <c r="AQ1109" s="22"/>
      <c r="AR1109" s="22"/>
      <c r="AS1109" s="22"/>
      <c r="AT1109" s="22"/>
      <c r="AU1109" s="22"/>
      <c r="AV1109" s="22"/>
      <c r="AW1109" s="22"/>
      <c r="AX1109" s="22"/>
      <c r="AY1109" s="22"/>
      <c r="AZ1109" s="22"/>
      <c r="BA1109" s="22"/>
      <c r="BB1109" s="22"/>
      <c r="BC1109" s="22"/>
      <c r="BD1109" s="22"/>
      <c r="BE1109" s="22"/>
      <c r="BF1109" s="22"/>
      <c r="BG1109" s="22"/>
      <c r="BH1109" s="22"/>
      <c r="BI1109" s="22"/>
      <c r="BJ1109" s="22"/>
      <c r="BK1109" s="22"/>
      <c r="BL1109" s="22"/>
      <c r="BM1109" s="22"/>
      <c r="BN1109" s="22"/>
      <c r="BO1109" s="22"/>
    </row>
    <row r="1110" spans="28:67" x14ac:dyDescent="0.25">
      <c r="AB1110" s="22"/>
      <c r="AC1110" s="22"/>
      <c r="AD1110" s="22"/>
      <c r="AE1110" s="22"/>
      <c r="AF1110" s="22"/>
      <c r="AG1110" s="22"/>
      <c r="AH1110" s="22"/>
      <c r="AI1110" s="22"/>
      <c r="AJ1110" s="22"/>
      <c r="AK1110" s="22"/>
      <c r="AL1110" s="22"/>
      <c r="AM1110" s="22"/>
      <c r="AN1110" s="22"/>
      <c r="AO1110" s="22"/>
      <c r="AP1110" s="22"/>
      <c r="AQ1110" s="22"/>
      <c r="AR1110" s="22"/>
      <c r="AS1110" s="22"/>
      <c r="AT1110" s="22"/>
      <c r="AU1110" s="22"/>
      <c r="AV1110" s="22"/>
      <c r="AW1110" s="22"/>
      <c r="AX1110" s="22"/>
      <c r="AY1110" s="22"/>
      <c r="AZ1110" s="22"/>
      <c r="BA1110" s="22"/>
      <c r="BB1110" s="22"/>
      <c r="BC1110" s="22"/>
      <c r="BD1110" s="22"/>
      <c r="BE1110" s="22"/>
      <c r="BF1110" s="22"/>
      <c r="BG1110" s="22"/>
      <c r="BH1110" s="22"/>
      <c r="BI1110" s="22"/>
      <c r="BJ1110" s="22"/>
      <c r="BK1110" s="22"/>
      <c r="BL1110" s="22"/>
      <c r="BM1110" s="22"/>
      <c r="BN1110" s="22"/>
      <c r="BO1110" s="22"/>
    </row>
    <row r="1111" spans="28:67" x14ac:dyDescent="0.25">
      <c r="AB1111" s="22"/>
      <c r="AC1111" s="22"/>
      <c r="AD1111" s="22"/>
      <c r="AE1111" s="22"/>
      <c r="AF1111" s="22"/>
      <c r="AG1111" s="22"/>
      <c r="AH1111" s="22"/>
      <c r="AI1111" s="22"/>
      <c r="AJ1111" s="22"/>
      <c r="AK1111" s="22"/>
      <c r="AL1111" s="22"/>
      <c r="AM1111" s="22"/>
      <c r="AN1111" s="22"/>
      <c r="AO1111" s="22"/>
      <c r="AP1111" s="22"/>
      <c r="AQ1111" s="22"/>
      <c r="AR1111" s="22"/>
      <c r="AS1111" s="22"/>
      <c r="AT1111" s="22"/>
      <c r="AU1111" s="22"/>
      <c r="AV1111" s="22"/>
      <c r="AW1111" s="22"/>
      <c r="AX1111" s="22"/>
      <c r="AY1111" s="22"/>
      <c r="AZ1111" s="22"/>
      <c r="BA1111" s="22"/>
      <c r="BB1111" s="22"/>
      <c r="BC1111" s="22"/>
      <c r="BD1111" s="22"/>
      <c r="BE1111" s="22"/>
      <c r="BF1111" s="22"/>
      <c r="BG1111" s="22"/>
      <c r="BH1111" s="22"/>
      <c r="BI1111" s="22"/>
      <c r="BJ1111" s="22"/>
      <c r="BK1111" s="22"/>
      <c r="BL1111" s="22"/>
      <c r="BM1111" s="22"/>
      <c r="BN1111" s="22"/>
      <c r="BO1111" s="22"/>
    </row>
    <row r="1112" spans="28:67" x14ac:dyDescent="0.25">
      <c r="AB1112" s="22"/>
      <c r="AC1112" s="22"/>
      <c r="AD1112" s="22"/>
      <c r="AE1112" s="22"/>
      <c r="AF1112" s="22"/>
      <c r="AG1112" s="22"/>
      <c r="AH1112" s="22"/>
      <c r="AI1112" s="22"/>
      <c r="AJ1112" s="22"/>
      <c r="AK1112" s="22"/>
      <c r="AL1112" s="22"/>
      <c r="AM1112" s="22"/>
      <c r="AN1112" s="22"/>
      <c r="AO1112" s="22"/>
      <c r="AP1112" s="22"/>
      <c r="AQ1112" s="22"/>
      <c r="AR1112" s="22"/>
      <c r="AS1112" s="22"/>
      <c r="AT1112" s="22"/>
      <c r="AU1112" s="22"/>
      <c r="AV1112" s="22"/>
      <c r="AW1112" s="22"/>
      <c r="AX1112" s="22"/>
      <c r="AY1112" s="22"/>
      <c r="AZ1112" s="22"/>
      <c r="BA1112" s="22"/>
      <c r="BB1112" s="22"/>
      <c r="BC1112" s="22"/>
      <c r="BD1112" s="22"/>
      <c r="BE1112" s="22"/>
      <c r="BF1112" s="22"/>
      <c r="BG1112" s="22"/>
      <c r="BH1112" s="22"/>
      <c r="BI1112" s="22"/>
      <c r="BJ1112" s="22"/>
      <c r="BK1112" s="22"/>
      <c r="BL1112" s="22"/>
      <c r="BM1112" s="22"/>
      <c r="BN1112" s="22"/>
      <c r="BO1112" s="22"/>
    </row>
    <row r="1113" spans="28:67" x14ac:dyDescent="0.25">
      <c r="AB1113" s="22"/>
      <c r="AC1113" s="22"/>
      <c r="AD1113" s="22"/>
      <c r="AE1113" s="22"/>
      <c r="AF1113" s="22"/>
      <c r="AG1113" s="22"/>
      <c r="AH1113" s="22"/>
      <c r="AI1113" s="22"/>
      <c r="AJ1113" s="22"/>
      <c r="AK1113" s="22"/>
      <c r="AL1113" s="22"/>
      <c r="AM1113" s="22"/>
      <c r="AN1113" s="22"/>
      <c r="AO1113" s="22"/>
      <c r="AP1113" s="22"/>
      <c r="AQ1113" s="22"/>
      <c r="AR1113" s="22"/>
      <c r="AS1113" s="22"/>
      <c r="AT1113" s="22"/>
      <c r="AU1113" s="22"/>
      <c r="AV1113" s="22"/>
      <c r="AW1113" s="22"/>
      <c r="AX1113" s="22"/>
      <c r="AY1113" s="22"/>
      <c r="AZ1113" s="22"/>
      <c r="BA1113" s="22"/>
      <c r="BB1113" s="22"/>
      <c r="BC1113" s="22"/>
      <c r="BD1113" s="22"/>
      <c r="BE1113" s="22"/>
      <c r="BF1113" s="22"/>
      <c r="BG1113" s="22"/>
      <c r="BH1113" s="22"/>
      <c r="BI1113" s="22"/>
      <c r="BJ1113" s="22"/>
      <c r="BK1113" s="22"/>
      <c r="BL1113" s="22"/>
      <c r="BM1113" s="22"/>
      <c r="BN1113" s="22"/>
      <c r="BO1113" s="22"/>
    </row>
    <row r="1114" spans="28:67" x14ac:dyDescent="0.25">
      <c r="AB1114" s="22"/>
      <c r="AC1114" s="22"/>
      <c r="AD1114" s="22"/>
      <c r="AE1114" s="22"/>
      <c r="AF1114" s="22"/>
      <c r="AG1114" s="22"/>
      <c r="AH1114" s="22"/>
      <c r="AI1114" s="22"/>
      <c r="AJ1114" s="22"/>
      <c r="AK1114" s="22"/>
      <c r="AL1114" s="22"/>
      <c r="AM1114" s="22"/>
      <c r="AN1114" s="22"/>
      <c r="AO1114" s="22"/>
      <c r="AP1114" s="22"/>
      <c r="AQ1114" s="22"/>
      <c r="AR1114" s="22"/>
      <c r="AS1114" s="22"/>
      <c r="AT1114" s="22"/>
      <c r="AU1114" s="22"/>
      <c r="AV1114" s="22"/>
      <c r="AW1114" s="22"/>
      <c r="AX1114" s="22"/>
      <c r="AY1114" s="22"/>
      <c r="AZ1114" s="22"/>
      <c r="BA1114" s="22"/>
      <c r="BB1114" s="22"/>
      <c r="BC1114" s="22"/>
      <c r="BD1114" s="22"/>
      <c r="BE1114" s="22"/>
      <c r="BF1114" s="22"/>
      <c r="BG1114" s="22"/>
      <c r="BH1114" s="22"/>
      <c r="BI1114" s="22"/>
      <c r="BJ1114" s="22"/>
      <c r="BK1114" s="22"/>
      <c r="BL1114" s="22"/>
      <c r="BM1114" s="22"/>
      <c r="BN1114" s="22"/>
      <c r="BO1114" s="22"/>
    </row>
    <row r="1115" spans="28:67" x14ac:dyDescent="0.25">
      <c r="AB1115" s="22"/>
      <c r="AC1115" s="22"/>
      <c r="AD1115" s="22"/>
      <c r="AE1115" s="22"/>
      <c r="AF1115" s="22"/>
      <c r="AG1115" s="22"/>
      <c r="AH1115" s="22"/>
      <c r="AI1115" s="22"/>
      <c r="AJ1115" s="22"/>
      <c r="AK1115" s="22"/>
      <c r="AL1115" s="22"/>
      <c r="AM1115" s="22"/>
      <c r="AN1115" s="22"/>
      <c r="AO1115" s="22"/>
      <c r="AP1115" s="22"/>
      <c r="AQ1115" s="22"/>
      <c r="AR1115" s="22"/>
      <c r="AS1115" s="22"/>
      <c r="AT1115" s="22"/>
      <c r="AU1115" s="22"/>
      <c r="AV1115" s="22"/>
      <c r="AW1115" s="22"/>
      <c r="AX1115" s="22"/>
      <c r="AY1115" s="22"/>
      <c r="AZ1115" s="22"/>
      <c r="BA1115" s="22"/>
      <c r="BB1115" s="22"/>
      <c r="BC1115" s="22"/>
      <c r="BD1115" s="22"/>
      <c r="BE1115" s="22"/>
      <c r="BF1115" s="22"/>
      <c r="BG1115" s="22"/>
      <c r="BH1115" s="22"/>
      <c r="BI1115" s="22"/>
      <c r="BJ1115" s="22"/>
      <c r="BK1115" s="22"/>
      <c r="BL1115" s="22"/>
      <c r="BM1115" s="22"/>
      <c r="BN1115" s="22"/>
      <c r="BO1115" s="22"/>
    </row>
    <row r="1116" spans="28:67" x14ac:dyDescent="0.25">
      <c r="AB1116" s="22"/>
      <c r="AC1116" s="22"/>
      <c r="AD1116" s="22"/>
      <c r="AE1116" s="22"/>
      <c r="AF1116" s="22"/>
      <c r="AG1116" s="22"/>
      <c r="AH1116" s="22"/>
      <c r="AI1116" s="22"/>
      <c r="AJ1116" s="22"/>
      <c r="AK1116" s="22"/>
      <c r="AL1116" s="22"/>
      <c r="AM1116" s="22"/>
      <c r="AN1116" s="22"/>
      <c r="AO1116" s="22"/>
      <c r="AP1116" s="22"/>
      <c r="AQ1116" s="22"/>
      <c r="AR1116" s="22"/>
      <c r="AS1116" s="22"/>
      <c r="AT1116" s="22"/>
      <c r="AU1116" s="22"/>
      <c r="AV1116" s="22"/>
      <c r="AW1116" s="22"/>
      <c r="AX1116" s="22"/>
      <c r="AY1116" s="22"/>
      <c r="AZ1116" s="22"/>
      <c r="BA1116" s="22"/>
      <c r="BB1116" s="22"/>
      <c r="BC1116" s="22"/>
      <c r="BD1116" s="22"/>
      <c r="BE1116" s="22"/>
      <c r="BF1116" s="22"/>
      <c r="BG1116" s="22"/>
      <c r="BH1116" s="22"/>
      <c r="BI1116" s="22"/>
      <c r="BJ1116" s="22"/>
      <c r="BK1116" s="22"/>
      <c r="BL1116" s="22"/>
      <c r="BM1116" s="22"/>
      <c r="BN1116" s="22"/>
      <c r="BO1116" s="22"/>
    </row>
    <row r="1117" spans="28:67" x14ac:dyDescent="0.25">
      <c r="AB1117" s="22"/>
      <c r="AC1117" s="22"/>
      <c r="AD1117" s="22"/>
      <c r="AE1117" s="22"/>
      <c r="AF1117" s="22"/>
      <c r="AG1117" s="22"/>
      <c r="AH1117" s="22"/>
      <c r="AI1117" s="22"/>
      <c r="AJ1117" s="22"/>
      <c r="AK1117" s="22"/>
      <c r="AL1117" s="22"/>
      <c r="AM1117" s="22"/>
      <c r="AN1117" s="22"/>
      <c r="AO1117" s="22"/>
      <c r="AP1117" s="22"/>
      <c r="AQ1117" s="22"/>
      <c r="AR1117" s="22"/>
      <c r="AS1117" s="22"/>
      <c r="AT1117" s="22"/>
      <c r="AU1117" s="22"/>
      <c r="AV1117" s="22"/>
      <c r="AW1117" s="22"/>
      <c r="AX1117" s="22"/>
      <c r="AY1117" s="22"/>
      <c r="AZ1117" s="22"/>
      <c r="BA1117" s="22"/>
      <c r="BB1117" s="22"/>
      <c r="BC1117" s="22"/>
      <c r="BD1117" s="22"/>
      <c r="BE1117" s="22"/>
      <c r="BF1117" s="22"/>
      <c r="BG1117" s="22"/>
      <c r="BH1117" s="22"/>
      <c r="BI1117" s="22"/>
      <c r="BJ1117" s="22"/>
      <c r="BK1117" s="22"/>
      <c r="BL1117" s="22"/>
      <c r="BM1117" s="22"/>
      <c r="BN1117" s="22"/>
      <c r="BO1117" s="22"/>
    </row>
    <row r="1118" spans="28:67" x14ac:dyDescent="0.25">
      <c r="AB1118" s="22"/>
      <c r="AC1118" s="22"/>
      <c r="AD1118" s="22"/>
      <c r="AE1118" s="22"/>
      <c r="AF1118" s="22"/>
      <c r="AG1118" s="22"/>
      <c r="AH1118" s="22"/>
      <c r="AI1118" s="22"/>
      <c r="AJ1118" s="22"/>
      <c r="AK1118" s="22"/>
      <c r="AL1118" s="22"/>
      <c r="AM1118" s="22"/>
      <c r="AN1118" s="22"/>
      <c r="AO1118" s="22"/>
      <c r="AP1118" s="22"/>
      <c r="AQ1118" s="22"/>
      <c r="AR1118" s="22"/>
      <c r="AS1118" s="22"/>
      <c r="AT1118" s="22"/>
      <c r="AU1118" s="22"/>
      <c r="AV1118" s="22"/>
      <c r="AW1118" s="22"/>
      <c r="AX1118" s="22"/>
      <c r="AY1118" s="22"/>
      <c r="AZ1118" s="22"/>
      <c r="BA1118" s="22"/>
      <c r="BB1118" s="22"/>
      <c r="BC1118" s="22"/>
      <c r="BD1118" s="22"/>
      <c r="BE1118" s="22"/>
      <c r="BF1118" s="22"/>
      <c r="BG1118" s="22"/>
      <c r="BH1118" s="22"/>
      <c r="BI1118" s="22"/>
      <c r="BJ1118" s="22"/>
      <c r="BK1118" s="22"/>
      <c r="BL1118" s="22"/>
      <c r="BM1118" s="22"/>
      <c r="BN1118" s="22"/>
      <c r="BO1118" s="22"/>
    </row>
    <row r="1119" spans="28:67" x14ac:dyDescent="0.25">
      <c r="AB1119" s="22"/>
      <c r="AC1119" s="22"/>
      <c r="AD1119" s="22"/>
      <c r="AE1119" s="22"/>
      <c r="AF1119" s="22"/>
      <c r="AG1119" s="22"/>
      <c r="AH1119" s="22"/>
      <c r="AI1119" s="22"/>
      <c r="AJ1119" s="22"/>
      <c r="AK1119" s="22"/>
      <c r="AL1119" s="22"/>
      <c r="AM1119" s="22"/>
      <c r="AN1119" s="22"/>
      <c r="AO1119" s="22"/>
      <c r="AP1119" s="22"/>
      <c r="AQ1119" s="22"/>
      <c r="AR1119" s="22"/>
      <c r="AS1119" s="22"/>
      <c r="AT1119" s="22"/>
      <c r="AU1119" s="22"/>
      <c r="AV1119" s="22"/>
      <c r="AW1119" s="22"/>
      <c r="AX1119" s="22"/>
      <c r="AY1119" s="22"/>
      <c r="AZ1119" s="22"/>
      <c r="BA1119" s="22"/>
      <c r="BB1119" s="22"/>
      <c r="BC1119" s="22"/>
      <c r="BD1119" s="22"/>
      <c r="BE1119" s="22"/>
      <c r="BF1119" s="22"/>
      <c r="BG1119" s="22"/>
      <c r="BH1119" s="22"/>
      <c r="BI1119" s="22"/>
      <c r="BJ1119" s="22"/>
      <c r="BK1119" s="22"/>
      <c r="BL1119" s="22"/>
      <c r="BM1119" s="22"/>
      <c r="BN1119" s="22"/>
      <c r="BO1119" s="22"/>
    </row>
    <row r="1120" spans="28:67" x14ac:dyDescent="0.25">
      <c r="AB1120" s="22"/>
      <c r="AC1120" s="22"/>
      <c r="AD1120" s="22"/>
      <c r="AE1120" s="22"/>
      <c r="AF1120" s="22"/>
      <c r="AG1120" s="22"/>
      <c r="AH1120" s="22"/>
      <c r="AI1120" s="22"/>
      <c r="AJ1120" s="22"/>
      <c r="AK1120" s="22"/>
      <c r="AL1120" s="22"/>
      <c r="AM1120" s="22"/>
      <c r="AN1120" s="22"/>
      <c r="AO1120" s="22"/>
      <c r="AP1120" s="22"/>
      <c r="AQ1120" s="22"/>
      <c r="AR1120" s="22"/>
      <c r="AS1120" s="22"/>
      <c r="AT1120" s="22"/>
      <c r="AU1120" s="22"/>
      <c r="AV1120" s="22"/>
      <c r="AW1120" s="22"/>
      <c r="AX1120" s="22"/>
      <c r="AY1120" s="22"/>
      <c r="AZ1120" s="22"/>
      <c r="BA1120" s="22"/>
      <c r="BB1120" s="22"/>
      <c r="BC1120" s="22"/>
      <c r="BD1120" s="22"/>
      <c r="BE1120" s="22"/>
      <c r="BF1120" s="22"/>
      <c r="BG1120" s="22"/>
      <c r="BH1120" s="22"/>
      <c r="BI1120" s="22"/>
      <c r="BJ1120" s="22"/>
      <c r="BK1120" s="22"/>
      <c r="BL1120" s="22"/>
      <c r="BM1120" s="22"/>
      <c r="BN1120" s="22"/>
      <c r="BO1120" s="22"/>
    </row>
    <row r="1121" spans="28:67" x14ac:dyDescent="0.25">
      <c r="AB1121" s="22"/>
      <c r="AC1121" s="22"/>
      <c r="AD1121" s="22"/>
      <c r="AE1121" s="22"/>
      <c r="AF1121" s="22"/>
      <c r="AG1121" s="22"/>
      <c r="AH1121" s="22"/>
      <c r="AI1121" s="22"/>
      <c r="AJ1121" s="22"/>
      <c r="AK1121" s="22"/>
      <c r="AL1121" s="22"/>
      <c r="AM1121" s="22"/>
      <c r="AN1121" s="22"/>
      <c r="AO1121" s="22"/>
      <c r="AP1121" s="22"/>
      <c r="AQ1121" s="22"/>
      <c r="AR1121" s="22"/>
      <c r="AS1121" s="22"/>
      <c r="AT1121" s="22"/>
      <c r="AU1121" s="22"/>
      <c r="AV1121" s="22"/>
      <c r="AW1121" s="22"/>
      <c r="AX1121" s="22"/>
      <c r="AY1121" s="22"/>
      <c r="AZ1121" s="22"/>
      <c r="BA1121" s="22"/>
      <c r="BB1121" s="22"/>
      <c r="BC1121" s="22"/>
      <c r="BD1121" s="22"/>
      <c r="BE1121" s="22"/>
      <c r="BF1121" s="22"/>
      <c r="BG1121" s="22"/>
      <c r="BH1121" s="22"/>
      <c r="BI1121" s="22"/>
      <c r="BJ1121" s="22"/>
      <c r="BK1121" s="22"/>
      <c r="BL1121" s="22"/>
      <c r="BM1121" s="22"/>
      <c r="BN1121" s="22"/>
      <c r="BO1121" s="22"/>
    </row>
    <row r="1122" spans="28:67" x14ac:dyDescent="0.25">
      <c r="AB1122" s="22"/>
      <c r="AC1122" s="22"/>
      <c r="AD1122" s="22"/>
      <c r="AE1122" s="22"/>
      <c r="AF1122" s="22"/>
      <c r="AG1122" s="22"/>
      <c r="AH1122" s="22"/>
      <c r="AI1122" s="22"/>
      <c r="AJ1122" s="22"/>
      <c r="AK1122" s="22"/>
      <c r="AL1122" s="22"/>
      <c r="AM1122" s="22"/>
      <c r="AN1122" s="22"/>
      <c r="AO1122" s="22"/>
      <c r="AP1122" s="22"/>
      <c r="AQ1122" s="22"/>
      <c r="AR1122" s="22"/>
      <c r="AS1122" s="22"/>
      <c r="AT1122" s="22"/>
      <c r="AU1122" s="22"/>
      <c r="AV1122" s="22"/>
      <c r="AW1122" s="22"/>
      <c r="AX1122" s="22"/>
      <c r="AY1122" s="22"/>
      <c r="AZ1122" s="22"/>
      <c r="BA1122" s="22"/>
      <c r="BB1122" s="22"/>
      <c r="BC1122" s="22"/>
      <c r="BD1122" s="22"/>
      <c r="BE1122" s="22"/>
      <c r="BF1122" s="22"/>
      <c r="BG1122" s="22"/>
      <c r="BH1122" s="22"/>
      <c r="BI1122" s="22"/>
      <c r="BJ1122" s="22"/>
      <c r="BK1122" s="22"/>
      <c r="BL1122" s="22"/>
      <c r="BM1122" s="22"/>
      <c r="BN1122" s="22"/>
      <c r="BO1122" s="22"/>
    </row>
    <row r="1123" spans="28:67" x14ac:dyDescent="0.25">
      <c r="AB1123" s="22"/>
      <c r="AC1123" s="22"/>
      <c r="AD1123" s="22"/>
      <c r="AE1123" s="22"/>
      <c r="AF1123" s="22"/>
      <c r="AG1123" s="22"/>
      <c r="AH1123" s="22"/>
      <c r="AI1123" s="22"/>
      <c r="AJ1123" s="22"/>
      <c r="AK1123" s="22"/>
      <c r="AL1123" s="22"/>
      <c r="AM1123" s="22"/>
      <c r="AN1123" s="22"/>
      <c r="AO1123" s="22"/>
      <c r="AP1123" s="22"/>
      <c r="AQ1123" s="22"/>
      <c r="AR1123" s="22"/>
      <c r="AS1123" s="22"/>
      <c r="AT1123" s="22"/>
      <c r="AU1123" s="22"/>
      <c r="AV1123" s="22"/>
      <c r="AW1123" s="22"/>
      <c r="AX1123" s="22"/>
      <c r="AY1123" s="22"/>
      <c r="AZ1123" s="22"/>
      <c r="BA1123" s="22"/>
      <c r="BB1123" s="22"/>
      <c r="BC1123" s="22"/>
      <c r="BD1123" s="22"/>
      <c r="BE1123" s="22"/>
      <c r="BF1123" s="22"/>
      <c r="BG1123" s="22"/>
      <c r="BH1123" s="22"/>
      <c r="BI1123" s="22"/>
      <c r="BJ1123" s="22"/>
      <c r="BK1123" s="22"/>
      <c r="BL1123" s="22"/>
      <c r="BM1123" s="22"/>
      <c r="BN1123" s="22"/>
      <c r="BO1123" s="22"/>
    </row>
    <row r="1124" spans="28:67" x14ac:dyDescent="0.25">
      <c r="AB1124" s="22"/>
      <c r="AC1124" s="22"/>
      <c r="AD1124" s="22"/>
      <c r="AE1124" s="22"/>
      <c r="AF1124" s="22"/>
      <c r="AG1124" s="22"/>
      <c r="AH1124" s="22"/>
      <c r="AI1124" s="22"/>
      <c r="AJ1124" s="22"/>
      <c r="AK1124" s="22"/>
      <c r="AL1124" s="22"/>
      <c r="AM1124" s="22"/>
      <c r="AN1124" s="22"/>
      <c r="AO1124" s="22"/>
      <c r="AP1124" s="22"/>
      <c r="AQ1124" s="22"/>
      <c r="AR1124" s="22"/>
      <c r="AS1124" s="22"/>
      <c r="AT1124" s="22"/>
      <c r="AU1124" s="22"/>
      <c r="AV1124" s="22"/>
      <c r="AW1124" s="22"/>
      <c r="AX1124" s="22"/>
      <c r="AY1124" s="22"/>
      <c r="AZ1124" s="22"/>
      <c r="BA1124" s="22"/>
      <c r="BB1124" s="22"/>
      <c r="BC1124" s="22"/>
      <c r="BD1124" s="22"/>
      <c r="BE1124" s="22"/>
      <c r="BF1124" s="22"/>
      <c r="BG1124" s="22"/>
      <c r="BH1124" s="22"/>
      <c r="BI1124" s="22"/>
      <c r="BJ1124" s="22"/>
      <c r="BK1124" s="22"/>
      <c r="BL1124" s="22"/>
      <c r="BM1124" s="22"/>
      <c r="BN1124" s="22"/>
      <c r="BO1124" s="22"/>
    </row>
    <row r="1125" spans="28:67" x14ac:dyDescent="0.25">
      <c r="AB1125" s="22"/>
      <c r="AC1125" s="22"/>
      <c r="AD1125" s="22"/>
      <c r="AE1125" s="22"/>
      <c r="AF1125" s="22"/>
      <c r="AG1125" s="22"/>
      <c r="AH1125" s="22"/>
      <c r="AI1125" s="22"/>
      <c r="AJ1125" s="22"/>
      <c r="AK1125" s="22"/>
      <c r="AL1125" s="22"/>
      <c r="AM1125" s="22"/>
      <c r="AN1125" s="22"/>
      <c r="AO1125" s="22"/>
      <c r="AP1125" s="22"/>
      <c r="AQ1125" s="22"/>
      <c r="AR1125" s="22"/>
      <c r="AS1125" s="22"/>
      <c r="AT1125" s="22"/>
      <c r="AU1125" s="22"/>
      <c r="AV1125" s="22"/>
      <c r="AW1125" s="22"/>
      <c r="AX1125" s="22"/>
      <c r="AY1125" s="22"/>
      <c r="AZ1125" s="22"/>
      <c r="BA1125" s="22"/>
      <c r="BB1125" s="22"/>
      <c r="BC1125" s="22"/>
      <c r="BD1125" s="22"/>
      <c r="BE1125" s="22"/>
      <c r="BF1125" s="22"/>
      <c r="BG1125" s="22"/>
      <c r="BH1125" s="22"/>
      <c r="BI1125" s="22"/>
      <c r="BJ1125" s="22"/>
      <c r="BK1125" s="22"/>
      <c r="BL1125" s="22"/>
      <c r="BM1125" s="22"/>
      <c r="BN1125" s="22"/>
      <c r="BO1125" s="22"/>
    </row>
    <row r="1126" spans="28:67" x14ac:dyDescent="0.25">
      <c r="AB1126" s="22"/>
      <c r="AC1126" s="22"/>
      <c r="AD1126" s="22"/>
      <c r="AE1126" s="22"/>
      <c r="AF1126" s="22"/>
      <c r="AG1126" s="22"/>
      <c r="AH1126" s="22"/>
      <c r="AI1126" s="22"/>
      <c r="AJ1126" s="22"/>
      <c r="AK1126" s="22"/>
      <c r="AL1126" s="22"/>
      <c r="AM1126" s="22"/>
      <c r="AN1126" s="22"/>
      <c r="AO1126" s="22"/>
      <c r="AP1126" s="22"/>
      <c r="AQ1126" s="22"/>
      <c r="AR1126" s="22"/>
      <c r="AS1126" s="22"/>
      <c r="AT1126" s="22"/>
      <c r="AU1126" s="22"/>
      <c r="AV1126" s="22"/>
      <c r="AW1126" s="22"/>
      <c r="AX1126" s="22"/>
      <c r="AY1126" s="22"/>
      <c r="AZ1126" s="22"/>
      <c r="BA1126" s="22"/>
      <c r="BB1126" s="22"/>
      <c r="BC1126" s="22"/>
      <c r="BD1126" s="22"/>
      <c r="BE1126" s="22"/>
      <c r="BF1126" s="22"/>
      <c r="BG1126" s="22"/>
      <c r="BH1126" s="22"/>
      <c r="BI1126" s="22"/>
      <c r="BJ1126" s="22"/>
      <c r="BK1126" s="22"/>
      <c r="BL1126" s="22"/>
      <c r="BM1126" s="22"/>
      <c r="BN1126" s="22"/>
      <c r="BO1126" s="22"/>
    </row>
    <row r="1127" spans="28:67" x14ac:dyDescent="0.25">
      <c r="AB1127" s="22"/>
      <c r="AC1127" s="22"/>
      <c r="AD1127" s="22"/>
      <c r="AE1127" s="22"/>
      <c r="AF1127" s="22"/>
      <c r="AG1127" s="22"/>
      <c r="AH1127" s="22"/>
      <c r="AI1127" s="22"/>
      <c r="AJ1127" s="22"/>
      <c r="AK1127" s="22"/>
      <c r="AL1127" s="22"/>
      <c r="AM1127" s="22"/>
      <c r="AN1127" s="22"/>
      <c r="AO1127" s="22"/>
      <c r="AP1127" s="22"/>
      <c r="AQ1127" s="22"/>
      <c r="AR1127" s="22"/>
      <c r="AS1127" s="22"/>
      <c r="AT1127" s="22"/>
      <c r="AU1127" s="22"/>
      <c r="AV1127" s="22"/>
      <c r="AW1127" s="22"/>
      <c r="AX1127" s="22"/>
      <c r="AY1127" s="22"/>
      <c r="AZ1127" s="22"/>
      <c r="BA1127" s="22"/>
      <c r="BB1127" s="22"/>
      <c r="BC1127" s="22"/>
      <c r="BD1127" s="22"/>
      <c r="BE1127" s="22"/>
      <c r="BF1127" s="22"/>
      <c r="BG1127" s="22"/>
      <c r="BH1127" s="22"/>
      <c r="BI1127" s="22"/>
      <c r="BJ1127" s="22"/>
      <c r="BK1127" s="22"/>
      <c r="BL1127" s="22"/>
      <c r="BM1127" s="22"/>
      <c r="BN1127" s="22"/>
      <c r="BO1127" s="22"/>
    </row>
    <row r="1128" spans="28:67" x14ac:dyDescent="0.25">
      <c r="AB1128" s="22"/>
      <c r="AC1128" s="22"/>
      <c r="AD1128" s="22"/>
      <c r="AE1128" s="22"/>
      <c r="AF1128" s="22"/>
      <c r="AG1128" s="22"/>
      <c r="AH1128" s="22"/>
      <c r="AI1128" s="22"/>
      <c r="AJ1128" s="22"/>
      <c r="AK1128" s="22"/>
      <c r="AL1128" s="22"/>
      <c r="AM1128" s="22"/>
      <c r="AN1128" s="22"/>
      <c r="AO1128" s="22"/>
      <c r="AP1128" s="22"/>
      <c r="AQ1128" s="22"/>
      <c r="AR1128" s="22"/>
      <c r="AS1128" s="22"/>
      <c r="AT1128" s="22"/>
      <c r="AU1128" s="22"/>
      <c r="AV1128" s="22"/>
      <c r="AW1128" s="22"/>
      <c r="AX1128" s="22"/>
      <c r="AY1128" s="22"/>
      <c r="AZ1128" s="22"/>
      <c r="BA1128" s="22"/>
      <c r="BB1128" s="22"/>
      <c r="BC1128" s="22"/>
      <c r="BD1128" s="22"/>
      <c r="BE1128" s="22"/>
      <c r="BF1128" s="22"/>
      <c r="BG1128" s="22"/>
      <c r="BH1128" s="22"/>
      <c r="BI1128" s="22"/>
      <c r="BJ1128" s="22"/>
      <c r="BK1128" s="22"/>
      <c r="BL1128" s="22"/>
      <c r="BM1128" s="22"/>
      <c r="BN1128" s="22"/>
      <c r="BO1128" s="22"/>
    </row>
    <row r="1129" spans="28:67" x14ac:dyDescent="0.25">
      <c r="AB1129" s="22"/>
      <c r="AC1129" s="22"/>
      <c r="AD1129" s="22"/>
      <c r="AE1129" s="22"/>
      <c r="AF1129" s="22"/>
      <c r="AG1129" s="22"/>
      <c r="AH1129" s="22"/>
      <c r="AI1129" s="22"/>
      <c r="AJ1129" s="22"/>
      <c r="AK1129" s="22"/>
      <c r="AL1129" s="22"/>
      <c r="AM1129" s="22"/>
      <c r="AN1129" s="22"/>
      <c r="AO1129" s="22"/>
      <c r="AP1129" s="22"/>
      <c r="AQ1129" s="22"/>
      <c r="AR1129" s="22"/>
      <c r="AS1129" s="22"/>
      <c r="AT1129" s="22"/>
      <c r="AU1129" s="22"/>
      <c r="AV1129" s="22"/>
      <c r="AW1129" s="22"/>
      <c r="AX1129" s="22"/>
      <c r="AY1129" s="22"/>
      <c r="AZ1129" s="22"/>
      <c r="BA1129" s="22"/>
      <c r="BB1129" s="22"/>
      <c r="BC1129" s="22"/>
      <c r="BD1129" s="22"/>
      <c r="BE1129" s="22"/>
      <c r="BF1129" s="22"/>
      <c r="BG1129" s="22"/>
      <c r="BH1129" s="22"/>
      <c r="BI1129" s="22"/>
      <c r="BJ1129" s="22"/>
      <c r="BK1129" s="22"/>
      <c r="BL1129" s="22"/>
      <c r="BM1129" s="22"/>
      <c r="BN1129" s="22"/>
      <c r="BO1129" s="22"/>
    </row>
    <row r="1130" spans="28:67" x14ac:dyDescent="0.25">
      <c r="AB1130" s="22"/>
      <c r="AC1130" s="22"/>
      <c r="AD1130" s="22"/>
      <c r="AE1130" s="22"/>
      <c r="AF1130" s="22"/>
      <c r="AG1130" s="22"/>
      <c r="AH1130" s="22"/>
      <c r="AI1130" s="22"/>
      <c r="AJ1130" s="22"/>
      <c r="AK1130" s="22"/>
      <c r="AL1130" s="22"/>
      <c r="AM1130" s="22"/>
      <c r="AN1130" s="22"/>
      <c r="AO1130" s="22"/>
      <c r="AP1130" s="22"/>
      <c r="AQ1130" s="22"/>
      <c r="AR1130" s="22"/>
      <c r="AS1130" s="22"/>
      <c r="AT1130" s="22"/>
      <c r="AU1130" s="22"/>
      <c r="AV1130" s="22"/>
      <c r="AW1130" s="22"/>
      <c r="AX1130" s="22"/>
      <c r="AY1130" s="22"/>
      <c r="AZ1130" s="22"/>
      <c r="BA1130" s="22"/>
      <c r="BB1130" s="22"/>
      <c r="BC1130" s="22"/>
      <c r="BD1130" s="22"/>
      <c r="BE1130" s="22"/>
      <c r="BF1130" s="22"/>
      <c r="BG1130" s="22"/>
      <c r="BH1130" s="22"/>
      <c r="BI1130" s="22"/>
      <c r="BJ1130" s="22"/>
      <c r="BK1130" s="22"/>
      <c r="BL1130" s="22"/>
      <c r="BM1130" s="22"/>
      <c r="BN1130" s="22"/>
      <c r="BO1130" s="22"/>
    </row>
    <row r="1131" spans="28:67" x14ac:dyDescent="0.25">
      <c r="AB1131" s="22"/>
      <c r="AC1131" s="22"/>
      <c r="AD1131" s="22"/>
      <c r="AE1131" s="22"/>
      <c r="AF1131" s="22"/>
      <c r="AG1131" s="22"/>
      <c r="AH1131" s="22"/>
      <c r="AI1131" s="22"/>
      <c r="AJ1131" s="22"/>
      <c r="AK1131" s="22"/>
      <c r="AL1131" s="22"/>
      <c r="AM1131" s="22"/>
      <c r="AN1131" s="22"/>
      <c r="AO1131" s="22"/>
      <c r="AP1131" s="22"/>
      <c r="AQ1131" s="22"/>
      <c r="AR1131" s="22"/>
      <c r="AS1131" s="22"/>
      <c r="AT1131" s="22"/>
      <c r="AU1131" s="22"/>
      <c r="AV1131" s="22"/>
      <c r="AW1131" s="22"/>
      <c r="AX1131" s="22"/>
      <c r="AY1131" s="22"/>
      <c r="AZ1131" s="22"/>
      <c r="BA1131" s="22"/>
      <c r="BB1131" s="22"/>
      <c r="BC1131" s="22"/>
      <c r="BD1131" s="22"/>
      <c r="BE1131" s="22"/>
      <c r="BF1131" s="22"/>
      <c r="BG1131" s="22"/>
      <c r="BH1131" s="22"/>
      <c r="BI1131" s="22"/>
      <c r="BJ1131" s="22"/>
      <c r="BK1131" s="22"/>
      <c r="BL1131" s="22"/>
      <c r="BM1131" s="22"/>
      <c r="BN1131" s="22"/>
      <c r="BO1131" s="22"/>
    </row>
    <row r="1132" spans="28:67" x14ac:dyDescent="0.25">
      <c r="AB1132" s="22"/>
      <c r="AC1132" s="22"/>
      <c r="AD1132" s="22"/>
      <c r="AE1132" s="22"/>
      <c r="AF1132" s="22"/>
      <c r="AG1132" s="22"/>
      <c r="AH1132" s="22"/>
      <c r="AI1132" s="22"/>
      <c r="AJ1132" s="22"/>
      <c r="AK1132" s="22"/>
      <c r="AL1132" s="22"/>
      <c r="AM1132" s="22"/>
      <c r="AN1132" s="22"/>
      <c r="AO1132" s="22"/>
      <c r="AP1132" s="22"/>
      <c r="AQ1132" s="22"/>
      <c r="AR1132" s="22"/>
      <c r="AS1132" s="22"/>
      <c r="AT1132" s="22"/>
      <c r="AU1132" s="22"/>
      <c r="AV1132" s="22"/>
      <c r="AW1132" s="22"/>
      <c r="AX1132" s="22"/>
      <c r="AY1132" s="22"/>
      <c r="AZ1132" s="22"/>
      <c r="BA1132" s="22"/>
      <c r="BB1132" s="22"/>
      <c r="BC1132" s="22"/>
      <c r="BD1132" s="22"/>
      <c r="BE1132" s="22"/>
      <c r="BF1132" s="22"/>
      <c r="BG1132" s="22"/>
      <c r="BH1132" s="22"/>
      <c r="BI1132" s="22"/>
      <c r="BJ1132" s="22"/>
      <c r="BK1132" s="22"/>
      <c r="BL1132" s="22"/>
      <c r="BM1132" s="22"/>
      <c r="BN1132" s="22"/>
      <c r="BO1132" s="22"/>
    </row>
    <row r="1133" spans="28:67" x14ac:dyDescent="0.25">
      <c r="AB1133" s="22"/>
      <c r="AC1133" s="22"/>
      <c r="AD1133" s="22"/>
      <c r="AE1133" s="22"/>
      <c r="AF1133" s="22"/>
      <c r="AG1133" s="22"/>
      <c r="AH1133" s="22"/>
      <c r="AI1133" s="22"/>
      <c r="AJ1133" s="22"/>
      <c r="AK1133" s="22"/>
      <c r="AL1133" s="22"/>
      <c r="AM1133" s="22"/>
      <c r="AN1133" s="22"/>
      <c r="AO1133" s="22"/>
      <c r="AP1133" s="22"/>
      <c r="AQ1133" s="22"/>
      <c r="AR1133" s="22"/>
      <c r="AS1133" s="22"/>
      <c r="AT1133" s="22"/>
      <c r="AU1133" s="22"/>
      <c r="AV1133" s="22"/>
      <c r="AW1133" s="22"/>
      <c r="AX1133" s="22"/>
      <c r="AY1133" s="22"/>
      <c r="AZ1133" s="22"/>
      <c r="BA1133" s="22"/>
      <c r="BB1133" s="22"/>
      <c r="BC1133" s="22"/>
      <c r="BD1133" s="22"/>
      <c r="BE1133" s="22"/>
      <c r="BF1133" s="22"/>
      <c r="BG1133" s="22"/>
      <c r="BH1133" s="22"/>
      <c r="BI1133" s="22"/>
      <c r="BJ1133" s="22"/>
      <c r="BK1133" s="22"/>
      <c r="BL1133" s="22"/>
      <c r="BM1133" s="22"/>
      <c r="BN1133" s="22"/>
      <c r="BO1133" s="22"/>
    </row>
    <row r="1134" spans="28:67" x14ac:dyDescent="0.25">
      <c r="AB1134" s="22"/>
      <c r="AC1134" s="22"/>
      <c r="AD1134" s="22"/>
      <c r="AE1134" s="22"/>
      <c r="AF1134" s="22"/>
      <c r="AG1134" s="22"/>
      <c r="AH1134" s="22"/>
      <c r="AI1134" s="22"/>
      <c r="AJ1134" s="22"/>
      <c r="AK1134" s="22"/>
      <c r="AL1134" s="22"/>
      <c r="AM1134" s="22"/>
      <c r="AN1134" s="22"/>
      <c r="AO1134" s="22"/>
      <c r="AP1134" s="22"/>
      <c r="AQ1134" s="22"/>
      <c r="AR1134" s="22"/>
      <c r="AS1134" s="22"/>
      <c r="AT1134" s="22"/>
      <c r="AU1134" s="22"/>
      <c r="AV1134" s="22"/>
      <c r="AW1134" s="22"/>
      <c r="AX1134" s="22"/>
      <c r="AY1134" s="22"/>
      <c r="AZ1134" s="22"/>
      <c r="BA1134" s="22"/>
      <c r="BB1134" s="22"/>
      <c r="BC1134" s="22"/>
      <c r="BD1134" s="22"/>
      <c r="BE1134" s="22"/>
      <c r="BF1134" s="22"/>
      <c r="BG1134" s="22"/>
      <c r="BH1134" s="22"/>
      <c r="BI1134" s="22"/>
      <c r="BJ1134" s="22"/>
      <c r="BK1134" s="22"/>
      <c r="BL1134" s="22"/>
      <c r="BM1134" s="22"/>
      <c r="BN1134" s="22"/>
      <c r="BO1134" s="22"/>
    </row>
    <row r="1135" spans="28:67" x14ac:dyDescent="0.25">
      <c r="AB1135" s="22"/>
      <c r="AC1135" s="22"/>
      <c r="AD1135" s="22"/>
      <c r="AE1135" s="22"/>
      <c r="AF1135" s="22"/>
      <c r="AG1135" s="22"/>
      <c r="AH1135" s="22"/>
      <c r="AI1135" s="22"/>
      <c r="AJ1135" s="22"/>
      <c r="AK1135" s="22"/>
      <c r="AL1135" s="22"/>
      <c r="AM1135" s="22"/>
      <c r="AN1135" s="22"/>
      <c r="AO1135" s="22"/>
      <c r="AP1135" s="22"/>
      <c r="AQ1135" s="22"/>
      <c r="AR1135" s="22"/>
      <c r="AS1135" s="22"/>
      <c r="AT1135" s="22"/>
      <c r="AU1135" s="22"/>
      <c r="AV1135" s="22"/>
      <c r="AW1135" s="22"/>
      <c r="AX1135" s="22"/>
      <c r="AY1135" s="22"/>
      <c r="AZ1135" s="22"/>
      <c r="BA1135" s="22"/>
      <c r="BB1135" s="22"/>
      <c r="BC1135" s="22"/>
      <c r="BD1135" s="22"/>
      <c r="BE1135" s="22"/>
      <c r="BF1135" s="22"/>
      <c r="BG1135" s="22"/>
      <c r="BH1135" s="22"/>
      <c r="BI1135" s="22"/>
      <c r="BJ1135" s="22"/>
      <c r="BK1135" s="22"/>
      <c r="BL1135" s="22"/>
      <c r="BM1135" s="22"/>
      <c r="BN1135" s="22"/>
      <c r="BO1135" s="22"/>
    </row>
    <row r="1136" spans="28:67" x14ac:dyDescent="0.25">
      <c r="AB1136" s="22"/>
      <c r="AC1136" s="22"/>
      <c r="AD1136" s="22"/>
      <c r="AE1136" s="22"/>
      <c r="AF1136" s="22"/>
      <c r="AG1136" s="22"/>
      <c r="AH1136" s="22"/>
      <c r="AI1136" s="22"/>
      <c r="AJ1136" s="22"/>
      <c r="AK1136" s="22"/>
      <c r="AL1136" s="22"/>
      <c r="AM1136" s="22"/>
      <c r="AN1136" s="22"/>
      <c r="AO1136" s="22"/>
      <c r="AP1136" s="22"/>
      <c r="AQ1136" s="22"/>
      <c r="AR1136" s="22"/>
      <c r="AS1136" s="22"/>
      <c r="AT1136" s="22"/>
      <c r="AU1136" s="22"/>
      <c r="AV1136" s="22"/>
      <c r="AW1136" s="22"/>
      <c r="AX1136" s="22"/>
      <c r="AY1136" s="22"/>
      <c r="AZ1136" s="22"/>
      <c r="BA1136" s="22"/>
      <c r="BB1136" s="22"/>
      <c r="BC1136" s="22"/>
      <c r="BD1136" s="22"/>
      <c r="BE1136" s="22"/>
      <c r="BF1136" s="22"/>
      <c r="BG1136" s="22"/>
      <c r="BH1136" s="22"/>
      <c r="BI1136" s="22"/>
      <c r="BJ1136" s="22"/>
      <c r="BK1136" s="22"/>
      <c r="BL1136" s="22"/>
      <c r="BM1136" s="22"/>
      <c r="BN1136" s="22"/>
      <c r="BO1136" s="22"/>
    </row>
    <row r="1137" spans="28:67" x14ac:dyDescent="0.25">
      <c r="AB1137" s="22"/>
      <c r="AC1137" s="22"/>
      <c r="AD1137" s="22"/>
      <c r="AE1137" s="22"/>
      <c r="AF1137" s="22"/>
      <c r="AG1137" s="22"/>
      <c r="AH1137" s="22"/>
      <c r="AI1137" s="22"/>
      <c r="AJ1137" s="22"/>
      <c r="AK1137" s="22"/>
      <c r="AL1137" s="22"/>
      <c r="AM1137" s="22"/>
      <c r="AN1137" s="22"/>
      <c r="AO1137" s="22"/>
      <c r="AP1137" s="22"/>
      <c r="AQ1137" s="22"/>
      <c r="AR1137" s="22"/>
      <c r="AS1137" s="22"/>
      <c r="AT1137" s="22"/>
      <c r="AU1137" s="22"/>
      <c r="AV1137" s="22"/>
      <c r="AW1137" s="22"/>
      <c r="AX1137" s="22"/>
      <c r="AY1137" s="22"/>
      <c r="AZ1137" s="22"/>
      <c r="BA1137" s="22"/>
      <c r="BB1137" s="22"/>
      <c r="BC1137" s="22"/>
      <c r="BD1137" s="22"/>
      <c r="BE1137" s="22"/>
      <c r="BF1137" s="22"/>
      <c r="BG1137" s="22"/>
      <c r="BH1137" s="22"/>
      <c r="BI1137" s="22"/>
      <c r="BJ1137" s="22"/>
      <c r="BK1137" s="22"/>
      <c r="BL1137" s="22"/>
      <c r="BM1137" s="22"/>
      <c r="BN1137" s="22"/>
      <c r="BO1137" s="22"/>
    </row>
    <row r="1138" spans="28:67" x14ac:dyDescent="0.25">
      <c r="AB1138" s="22"/>
      <c r="AC1138" s="22"/>
      <c r="AD1138" s="22"/>
      <c r="AE1138" s="22"/>
      <c r="AF1138" s="22"/>
      <c r="AG1138" s="22"/>
      <c r="AH1138" s="22"/>
      <c r="AI1138" s="22"/>
      <c r="AJ1138" s="22"/>
      <c r="AK1138" s="22"/>
      <c r="AL1138" s="22"/>
      <c r="AM1138" s="22"/>
      <c r="AN1138" s="22"/>
      <c r="AO1138" s="22"/>
      <c r="AP1138" s="22"/>
      <c r="AQ1138" s="22"/>
      <c r="AR1138" s="22"/>
      <c r="AS1138" s="22"/>
      <c r="AT1138" s="22"/>
      <c r="AU1138" s="22"/>
      <c r="AV1138" s="22"/>
      <c r="AW1138" s="22"/>
      <c r="AX1138" s="22"/>
      <c r="AY1138" s="22"/>
      <c r="AZ1138" s="22"/>
      <c r="BA1138" s="22"/>
      <c r="BB1138" s="22"/>
      <c r="BC1138" s="22"/>
      <c r="BD1138" s="22"/>
      <c r="BE1138" s="22"/>
      <c r="BF1138" s="22"/>
      <c r="BG1138" s="22"/>
      <c r="BH1138" s="22"/>
      <c r="BI1138" s="22"/>
      <c r="BJ1138" s="22"/>
      <c r="BK1138" s="22"/>
      <c r="BL1138" s="22"/>
      <c r="BM1138" s="22"/>
      <c r="BN1138" s="22"/>
      <c r="BO1138" s="22"/>
    </row>
    <row r="1139" spans="28:67" x14ac:dyDescent="0.25">
      <c r="AB1139" s="22"/>
      <c r="AC1139" s="22"/>
      <c r="AD1139" s="22"/>
      <c r="AE1139" s="22"/>
      <c r="AF1139" s="22"/>
      <c r="AG1139" s="22"/>
      <c r="AH1139" s="22"/>
      <c r="AI1139" s="22"/>
      <c r="AJ1139" s="22"/>
      <c r="AK1139" s="22"/>
      <c r="AL1139" s="22"/>
      <c r="AM1139" s="22"/>
      <c r="AN1139" s="22"/>
      <c r="AO1139" s="22"/>
      <c r="AP1139" s="22"/>
      <c r="AQ1139" s="22"/>
      <c r="AR1139" s="22"/>
      <c r="AS1139" s="22"/>
      <c r="AT1139" s="22"/>
      <c r="AU1139" s="22"/>
      <c r="AV1139" s="22"/>
      <c r="AW1139" s="22"/>
      <c r="AX1139" s="22"/>
      <c r="AY1139" s="22"/>
      <c r="AZ1139" s="22"/>
      <c r="BA1139" s="22"/>
      <c r="BB1139" s="22"/>
      <c r="BC1139" s="22"/>
      <c r="BD1139" s="22"/>
      <c r="BE1139" s="22"/>
      <c r="BF1139" s="22"/>
      <c r="BG1139" s="22"/>
      <c r="BH1139" s="22"/>
      <c r="BI1139" s="22"/>
      <c r="BJ1139" s="22"/>
      <c r="BK1139" s="22"/>
      <c r="BL1139" s="22"/>
      <c r="BM1139" s="22"/>
      <c r="BN1139" s="22"/>
      <c r="BO1139" s="22"/>
    </row>
    <row r="1140" spans="28:67" x14ac:dyDescent="0.25">
      <c r="AB1140" s="22"/>
      <c r="AC1140" s="22"/>
      <c r="AD1140" s="22"/>
      <c r="AE1140" s="22"/>
      <c r="AF1140" s="22"/>
      <c r="AG1140" s="22"/>
      <c r="AH1140" s="22"/>
      <c r="AI1140" s="22"/>
      <c r="AJ1140" s="22"/>
      <c r="AK1140" s="22"/>
      <c r="AL1140" s="22"/>
      <c r="AM1140" s="22"/>
      <c r="AN1140" s="22"/>
      <c r="AO1140" s="22"/>
      <c r="AP1140" s="22"/>
      <c r="AQ1140" s="22"/>
      <c r="AR1140" s="22"/>
      <c r="AS1140" s="22"/>
      <c r="AT1140" s="22"/>
      <c r="AU1140" s="22"/>
      <c r="AV1140" s="22"/>
      <c r="AW1140" s="22"/>
      <c r="AX1140" s="22"/>
      <c r="AY1140" s="22"/>
      <c r="AZ1140" s="22"/>
      <c r="BA1140" s="22"/>
      <c r="BB1140" s="22"/>
      <c r="BC1140" s="22"/>
      <c r="BD1140" s="22"/>
      <c r="BE1140" s="22"/>
      <c r="BF1140" s="22"/>
      <c r="BG1140" s="22"/>
      <c r="BH1140" s="22"/>
      <c r="BI1140" s="22"/>
      <c r="BJ1140" s="22"/>
      <c r="BK1140" s="22"/>
      <c r="BL1140" s="22"/>
      <c r="BM1140" s="22"/>
      <c r="BN1140" s="22"/>
      <c r="BO1140" s="22"/>
    </row>
    <row r="1141" spans="28:67" x14ac:dyDescent="0.25">
      <c r="AB1141" s="22"/>
      <c r="AC1141" s="22"/>
      <c r="AD1141" s="22"/>
      <c r="AE1141" s="22"/>
      <c r="AF1141" s="22"/>
      <c r="AG1141" s="22"/>
      <c r="AH1141" s="22"/>
      <c r="AI1141" s="22"/>
      <c r="AJ1141" s="22"/>
      <c r="AK1141" s="22"/>
      <c r="AL1141" s="22"/>
      <c r="AM1141" s="22"/>
      <c r="AN1141" s="22"/>
      <c r="AO1141" s="22"/>
      <c r="AP1141" s="22"/>
      <c r="AQ1141" s="22"/>
      <c r="AR1141" s="22"/>
      <c r="AS1141" s="22"/>
      <c r="AT1141" s="22"/>
      <c r="AU1141" s="22"/>
      <c r="AV1141" s="22"/>
      <c r="AW1141" s="22"/>
      <c r="AX1141" s="22"/>
      <c r="AY1141" s="22"/>
      <c r="AZ1141" s="22"/>
      <c r="BA1141" s="22"/>
      <c r="BB1141" s="22"/>
      <c r="BC1141" s="22"/>
      <c r="BD1141" s="22"/>
      <c r="BE1141" s="22"/>
      <c r="BF1141" s="22"/>
      <c r="BG1141" s="22"/>
      <c r="BH1141" s="22"/>
      <c r="BI1141" s="22"/>
      <c r="BJ1141" s="22"/>
      <c r="BK1141" s="22"/>
      <c r="BL1141" s="22"/>
      <c r="BM1141" s="22"/>
      <c r="BN1141" s="22"/>
      <c r="BO1141" s="22"/>
    </row>
    <row r="1142" spans="28:67" x14ac:dyDescent="0.25">
      <c r="AB1142" s="22"/>
      <c r="AC1142" s="22"/>
      <c r="AD1142" s="22"/>
      <c r="AE1142" s="22"/>
      <c r="AF1142" s="22"/>
      <c r="AG1142" s="22"/>
      <c r="AH1142" s="22"/>
      <c r="AI1142" s="22"/>
      <c r="AJ1142" s="22"/>
      <c r="AK1142" s="22"/>
      <c r="AL1142" s="22"/>
      <c r="AM1142" s="22"/>
      <c r="AN1142" s="22"/>
      <c r="AO1142" s="22"/>
      <c r="AP1142" s="22"/>
      <c r="AQ1142" s="22"/>
      <c r="AR1142" s="22"/>
      <c r="AS1142" s="22"/>
      <c r="AT1142" s="22"/>
      <c r="AU1142" s="22"/>
      <c r="AV1142" s="22"/>
      <c r="AW1142" s="22"/>
      <c r="AX1142" s="22"/>
      <c r="AY1142" s="22"/>
      <c r="AZ1142" s="22"/>
      <c r="BA1142" s="22"/>
      <c r="BB1142" s="22"/>
      <c r="BC1142" s="22"/>
      <c r="BD1142" s="22"/>
      <c r="BE1142" s="22"/>
      <c r="BF1142" s="22"/>
      <c r="BG1142" s="22"/>
      <c r="BH1142" s="22"/>
      <c r="BI1142" s="22"/>
      <c r="BJ1142" s="22"/>
      <c r="BK1142" s="22"/>
      <c r="BL1142" s="22"/>
      <c r="BM1142" s="22"/>
      <c r="BN1142" s="22"/>
      <c r="BO1142" s="22"/>
    </row>
    <row r="1143" spans="28:67" x14ac:dyDescent="0.25">
      <c r="AB1143" s="22"/>
      <c r="AC1143" s="22"/>
      <c r="AD1143" s="22"/>
      <c r="AE1143" s="22"/>
      <c r="AF1143" s="22"/>
      <c r="AG1143" s="22"/>
      <c r="AH1143" s="22"/>
      <c r="AI1143" s="22"/>
      <c r="AJ1143" s="22"/>
      <c r="AK1143" s="22"/>
      <c r="AL1143" s="22"/>
      <c r="AM1143" s="22"/>
      <c r="AN1143" s="22"/>
      <c r="AO1143" s="22"/>
      <c r="AP1143" s="22"/>
      <c r="AQ1143" s="22"/>
      <c r="AR1143" s="22"/>
      <c r="AS1143" s="22"/>
      <c r="AT1143" s="22"/>
      <c r="AU1143" s="22"/>
      <c r="AV1143" s="22"/>
      <c r="AW1143" s="22"/>
      <c r="AX1143" s="22"/>
      <c r="AY1143" s="22"/>
      <c r="AZ1143" s="22"/>
      <c r="BA1143" s="22"/>
      <c r="BB1143" s="22"/>
      <c r="BC1143" s="22"/>
      <c r="BD1143" s="22"/>
      <c r="BE1143" s="22"/>
      <c r="BF1143" s="22"/>
      <c r="BG1143" s="22"/>
      <c r="BH1143" s="22"/>
      <c r="BI1143" s="22"/>
      <c r="BJ1143" s="22"/>
      <c r="BK1143" s="22"/>
      <c r="BL1143" s="22"/>
      <c r="BM1143" s="22"/>
      <c r="BN1143" s="22"/>
      <c r="BO1143" s="22"/>
    </row>
    <row r="1144" spans="28:67" x14ac:dyDescent="0.25">
      <c r="AB1144" s="22"/>
      <c r="AC1144" s="22"/>
      <c r="AD1144" s="22"/>
      <c r="AE1144" s="22"/>
      <c r="AF1144" s="22"/>
      <c r="AG1144" s="22"/>
      <c r="AH1144" s="22"/>
      <c r="AI1144" s="22"/>
      <c r="AJ1144" s="22"/>
      <c r="AK1144" s="22"/>
      <c r="AL1144" s="22"/>
      <c r="AM1144" s="22"/>
      <c r="AN1144" s="22"/>
      <c r="AO1144" s="22"/>
      <c r="AP1144" s="22"/>
      <c r="AQ1144" s="22"/>
      <c r="AR1144" s="22"/>
      <c r="AS1144" s="22"/>
      <c r="AT1144" s="22"/>
      <c r="AU1144" s="22"/>
      <c r="AV1144" s="22"/>
      <c r="AW1144" s="22"/>
      <c r="AX1144" s="22"/>
      <c r="AY1144" s="22"/>
      <c r="AZ1144" s="22"/>
      <c r="BA1144" s="22"/>
      <c r="BB1144" s="22"/>
      <c r="BC1144" s="22"/>
      <c r="BD1144" s="22"/>
      <c r="BE1144" s="22"/>
      <c r="BF1144" s="22"/>
      <c r="BG1144" s="22"/>
      <c r="BH1144" s="22"/>
      <c r="BI1144" s="22"/>
      <c r="BJ1144" s="22"/>
      <c r="BK1144" s="22"/>
      <c r="BL1144" s="22"/>
      <c r="BM1144" s="22"/>
      <c r="BN1144" s="22"/>
      <c r="BO1144" s="22"/>
    </row>
    <row r="1145" spans="28:67" x14ac:dyDescent="0.25">
      <c r="AB1145" s="22"/>
      <c r="AC1145" s="22"/>
      <c r="AD1145" s="22"/>
      <c r="AE1145" s="22"/>
      <c r="AF1145" s="22"/>
      <c r="AG1145" s="22"/>
      <c r="AH1145" s="22"/>
      <c r="AI1145" s="22"/>
      <c r="AJ1145" s="22"/>
      <c r="AK1145" s="22"/>
      <c r="AL1145" s="22"/>
      <c r="AM1145" s="22"/>
      <c r="AN1145" s="22"/>
      <c r="AO1145" s="22"/>
      <c r="AP1145" s="22"/>
      <c r="AQ1145" s="22"/>
      <c r="AR1145" s="22"/>
      <c r="AS1145" s="22"/>
      <c r="AT1145" s="22"/>
      <c r="AU1145" s="22"/>
      <c r="AV1145" s="22"/>
      <c r="AW1145" s="22"/>
      <c r="AX1145" s="22"/>
      <c r="AY1145" s="22"/>
      <c r="AZ1145" s="22"/>
      <c r="BA1145" s="22"/>
      <c r="BB1145" s="22"/>
      <c r="BC1145" s="22"/>
      <c r="BD1145" s="22"/>
      <c r="BE1145" s="22"/>
      <c r="BF1145" s="22"/>
      <c r="BG1145" s="22"/>
      <c r="BH1145" s="22"/>
      <c r="BI1145" s="22"/>
      <c r="BJ1145" s="22"/>
      <c r="BK1145" s="22"/>
      <c r="BL1145" s="22"/>
      <c r="BM1145" s="22"/>
      <c r="BN1145" s="22"/>
      <c r="BO1145" s="22"/>
    </row>
    <row r="1146" spans="28:67" x14ac:dyDescent="0.25">
      <c r="AB1146" s="22"/>
      <c r="AC1146" s="22"/>
      <c r="AD1146" s="22"/>
      <c r="AE1146" s="22"/>
      <c r="AF1146" s="22"/>
      <c r="AG1146" s="22"/>
      <c r="AH1146" s="22"/>
      <c r="AI1146" s="22"/>
      <c r="AJ1146" s="22"/>
      <c r="AK1146" s="22"/>
      <c r="AL1146" s="22"/>
      <c r="AM1146" s="22"/>
      <c r="AN1146" s="22"/>
      <c r="AO1146" s="22"/>
      <c r="AP1146" s="22"/>
      <c r="AQ1146" s="22"/>
      <c r="AR1146" s="22"/>
      <c r="AS1146" s="22"/>
      <c r="AT1146" s="22"/>
      <c r="AU1146" s="22"/>
      <c r="AV1146" s="22"/>
      <c r="AW1146" s="22"/>
      <c r="AX1146" s="22"/>
      <c r="AY1146" s="22"/>
      <c r="AZ1146" s="22"/>
      <c r="BA1146" s="22"/>
      <c r="BB1146" s="22"/>
      <c r="BC1146" s="22"/>
      <c r="BD1146" s="22"/>
      <c r="BE1146" s="22"/>
      <c r="BF1146" s="22"/>
      <c r="BG1146" s="22"/>
      <c r="BH1146" s="22"/>
      <c r="BI1146" s="22"/>
      <c r="BJ1146" s="22"/>
      <c r="BK1146" s="22"/>
      <c r="BL1146" s="22"/>
      <c r="BM1146" s="22"/>
      <c r="BN1146" s="22"/>
      <c r="BO1146" s="22"/>
    </row>
    <row r="1147" spans="28:67" x14ac:dyDescent="0.25">
      <c r="AB1147" s="22"/>
      <c r="AC1147" s="22"/>
      <c r="AD1147" s="22"/>
      <c r="AE1147" s="22"/>
      <c r="AF1147" s="22"/>
      <c r="AG1147" s="22"/>
      <c r="AH1147" s="22"/>
      <c r="AI1147" s="22"/>
      <c r="AJ1147" s="22"/>
      <c r="AK1147" s="22"/>
      <c r="AL1147" s="22"/>
      <c r="AM1147" s="22"/>
      <c r="AN1147" s="22"/>
      <c r="AO1147" s="22"/>
      <c r="AP1147" s="22"/>
      <c r="AQ1147" s="22"/>
      <c r="AR1147" s="22"/>
      <c r="AS1147" s="22"/>
      <c r="AT1147" s="22"/>
      <c r="AU1147" s="22"/>
      <c r="AV1147" s="22"/>
      <c r="AW1147" s="22"/>
      <c r="AX1147" s="22"/>
      <c r="AY1147" s="22"/>
      <c r="AZ1147" s="22"/>
      <c r="BA1147" s="22"/>
      <c r="BB1147" s="22"/>
      <c r="BC1147" s="22"/>
      <c r="BD1147" s="22"/>
      <c r="BE1147" s="22"/>
      <c r="BF1147" s="22"/>
      <c r="BG1147" s="22"/>
      <c r="BH1147" s="22"/>
      <c r="BI1147" s="22"/>
      <c r="BJ1147" s="22"/>
      <c r="BK1147" s="22"/>
      <c r="BL1147" s="22"/>
      <c r="BM1147" s="22"/>
      <c r="BN1147" s="22"/>
      <c r="BO1147" s="22"/>
    </row>
    <row r="1148" spans="28:67" x14ac:dyDescent="0.25">
      <c r="AB1148" s="22"/>
      <c r="AC1148" s="22"/>
      <c r="AD1148" s="22"/>
      <c r="AE1148" s="22"/>
      <c r="AF1148" s="22"/>
      <c r="AG1148" s="22"/>
      <c r="AH1148" s="22"/>
      <c r="AI1148" s="22"/>
      <c r="AJ1148" s="22"/>
      <c r="AK1148" s="22"/>
      <c r="AL1148" s="22"/>
      <c r="AM1148" s="22"/>
      <c r="AN1148" s="22"/>
      <c r="AO1148" s="22"/>
      <c r="AP1148" s="22"/>
      <c r="AQ1148" s="22"/>
      <c r="AR1148" s="22"/>
      <c r="AS1148" s="22"/>
      <c r="AT1148" s="22"/>
      <c r="AU1148" s="22"/>
      <c r="AV1148" s="22"/>
      <c r="AW1148" s="22"/>
      <c r="AX1148" s="22"/>
      <c r="AY1148" s="22"/>
      <c r="AZ1148" s="22"/>
      <c r="BA1148" s="22"/>
      <c r="BB1148" s="22"/>
      <c r="BC1148" s="22"/>
      <c r="BD1148" s="22"/>
      <c r="BE1148" s="22"/>
      <c r="BF1148" s="22"/>
      <c r="BG1148" s="22"/>
      <c r="BH1148" s="22"/>
      <c r="BI1148" s="22"/>
      <c r="BJ1148" s="22"/>
      <c r="BK1148" s="22"/>
      <c r="BL1148" s="22"/>
      <c r="BM1148" s="22"/>
      <c r="BN1148" s="22"/>
      <c r="BO1148" s="22"/>
    </row>
    <row r="1149" spans="28:67" x14ac:dyDescent="0.25">
      <c r="AB1149" s="22"/>
      <c r="AC1149" s="22"/>
      <c r="AD1149" s="22"/>
      <c r="AE1149" s="22"/>
      <c r="AF1149" s="22"/>
      <c r="AG1149" s="22"/>
      <c r="AH1149" s="22"/>
      <c r="AI1149" s="22"/>
      <c r="AJ1149" s="22"/>
      <c r="AK1149" s="22"/>
      <c r="AL1149" s="22"/>
      <c r="AM1149" s="22"/>
      <c r="AN1149" s="22"/>
      <c r="AO1149" s="22"/>
      <c r="AP1149" s="22"/>
      <c r="AQ1149" s="22"/>
      <c r="AR1149" s="22"/>
      <c r="AS1149" s="22"/>
      <c r="AT1149" s="22"/>
      <c r="AU1149" s="22"/>
      <c r="AV1149" s="22"/>
      <c r="AW1149" s="22"/>
      <c r="AX1149" s="22"/>
      <c r="AY1149" s="22"/>
      <c r="AZ1149" s="22"/>
      <c r="BA1149" s="22"/>
      <c r="BB1149" s="22"/>
      <c r="BC1149" s="22"/>
      <c r="BD1149" s="22"/>
      <c r="BE1149" s="22"/>
      <c r="BF1149" s="22"/>
      <c r="BG1149" s="22"/>
      <c r="BH1149" s="22"/>
      <c r="BI1149" s="22"/>
      <c r="BJ1149" s="22"/>
      <c r="BK1149" s="22"/>
      <c r="BL1149" s="22"/>
      <c r="BM1149" s="22"/>
      <c r="BN1149" s="22"/>
      <c r="BO1149" s="22"/>
    </row>
    <row r="1150" spans="28:67" x14ac:dyDescent="0.25">
      <c r="AB1150" s="22"/>
      <c r="AC1150" s="22"/>
      <c r="AD1150" s="22"/>
      <c r="AE1150" s="22"/>
      <c r="AF1150" s="22"/>
      <c r="AG1150" s="22"/>
      <c r="AH1150" s="22"/>
      <c r="AI1150" s="22"/>
      <c r="AJ1150" s="22"/>
      <c r="AK1150" s="22"/>
      <c r="AL1150" s="22"/>
      <c r="AM1150" s="22"/>
      <c r="AN1150" s="22"/>
      <c r="AO1150" s="22"/>
      <c r="AP1150" s="22"/>
      <c r="AQ1150" s="22"/>
      <c r="AR1150" s="22"/>
      <c r="AS1150" s="22"/>
      <c r="AT1150" s="22"/>
      <c r="AU1150" s="22"/>
      <c r="AV1150" s="22"/>
      <c r="AW1150" s="22"/>
      <c r="AX1150" s="22"/>
      <c r="AY1150" s="22"/>
      <c r="AZ1150" s="22"/>
      <c r="BA1150" s="22"/>
      <c r="BB1150" s="22"/>
      <c r="BC1150" s="22"/>
      <c r="BD1150" s="22"/>
      <c r="BE1150" s="22"/>
      <c r="BF1150" s="22"/>
      <c r="BG1150" s="22"/>
      <c r="BH1150" s="22"/>
      <c r="BI1150" s="22"/>
      <c r="BJ1150" s="22"/>
      <c r="BK1150" s="22"/>
      <c r="BL1150" s="22"/>
      <c r="BM1150" s="22"/>
      <c r="BN1150" s="22"/>
      <c r="BO1150" s="22"/>
    </row>
    <row r="1151" spans="28:67" x14ac:dyDescent="0.25">
      <c r="AB1151" s="22"/>
      <c r="AC1151" s="22"/>
      <c r="AD1151" s="22"/>
      <c r="AE1151" s="22"/>
      <c r="AF1151" s="22"/>
      <c r="AG1151" s="22"/>
      <c r="AH1151" s="22"/>
      <c r="AI1151" s="22"/>
      <c r="AJ1151" s="22"/>
      <c r="AK1151" s="22"/>
      <c r="AL1151" s="22"/>
      <c r="AM1151" s="22"/>
      <c r="AN1151" s="22"/>
      <c r="AO1151" s="22"/>
      <c r="AP1151" s="22"/>
      <c r="AQ1151" s="22"/>
      <c r="AR1151" s="22"/>
      <c r="AS1151" s="22"/>
      <c r="AT1151" s="22"/>
      <c r="AU1151" s="22"/>
      <c r="AV1151" s="22"/>
      <c r="AW1151" s="22"/>
      <c r="AX1151" s="22"/>
      <c r="AY1151" s="22"/>
      <c r="AZ1151" s="22"/>
      <c r="BA1151" s="22"/>
      <c r="BB1151" s="22"/>
      <c r="BC1151" s="22"/>
      <c r="BD1151" s="22"/>
      <c r="BE1151" s="22"/>
      <c r="BF1151" s="22"/>
      <c r="BG1151" s="22"/>
      <c r="BH1151" s="22"/>
      <c r="BI1151" s="22"/>
      <c r="BJ1151" s="22"/>
      <c r="BK1151" s="22"/>
      <c r="BL1151" s="22"/>
      <c r="BM1151" s="22"/>
      <c r="BN1151" s="22"/>
      <c r="BO1151" s="22"/>
    </row>
    <row r="1152" spans="28:67" x14ac:dyDescent="0.25">
      <c r="AB1152" s="22"/>
      <c r="AC1152" s="22"/>
      <c r="AD1152" s="22"/>
      <c r="AE1152" s="22"/>
      <c r="AF1152" s="22"/>
      <c r="AG1152" s="22"/>
      <c r="AH1152" s="22"/>
      <c r="AI1152" s="22"/>
      <c r="AJ1152" s="22"/>
      <c r="AK1152" s="22"/>
      <c r="AL1152" s="22"/>
      <c r="AM1152" s="22"/>
      <c r="AN1152" s="22"/>
      <c r="AO1152" s="22"/>
      <c r="AP1152" s="22"/>
      <c r="AQ1152" s="22"/>
      <c r="AR1152" s="22"/>
      <c r="AS1152" s="22"/>
      <c r="AT1152" s="22"/>
      <c r="AU1152" s="22"/>
      <c r="AV1152" s="22"/>
      <c r="AW1152" s="22"/>
      <c r="AX1152" s="22"/>
      <c r="AY1152" s="22"/>
      <c r="AZ1152" s="22"/>
      <c r="BA1152" s="22"/>
      <c r="BB1152" s="22"/>
      <c r="BC1152" s="22"/>
      <c r="BD1152" s="22"/>
      <c r="BE1152" s="22"/>
      <c r="BF1152" s="22"/>
      <c r="BG1152" s="22"/>
      <c r="BH1152" s="22"/>
      <c r="BI1152" s="22"/>
      <c r="BJ1152" s="22"/>
      <c r="BK1152" s="22"/>
      <c r="BL1152" s="22"/>
      <c r="BM1152" s="22"/>
      <c r="BN1152" s="22"/>
      <c r="BO1152" s="22"/>
    </row>
    <row r="1153" spans="28:67" x14ac:dyDescent="0.25">
      <c r="AB1153" s="22"/>
      <c r="AC1153" s="22"/>
      <c r="AD1153" s="22"/>
      <c r="AE1153" s="22"/>
      <c r="AF1153" s="22"/>
      <c r="AG1153" s="22"/>
      <c r="AH1153" s="22"/>
      <c r="AI1153" s="22"/>
      <c r="AJ1153" s="22"/>
      <c r="AK1153" s="22"/>
      <c r="AL1153" s="22"/>
      <c r="AM1153" s="22"/>
      <c r="AN1153" s="22"/>
      <c r="AO1153" s="22"/>
      <c r="AP1153" s="22"/>
      <c r="AQ1153" s="22"/>
      <c r="AR1153" s="22"/>
      <c r="AS1153" s="22"/>
      <c r="AT1153" s="22"/>
      <c r="AU1153" s="22"/>
      <c r="AV1153" s="22"/>
      <c r="AW1153" s="22"/>
      <c r="AX1153" s="22"/>
      <c r="AY1153" s="22"/>
      <c r="AZ1153" s="22"/>
      <c r="BA1153" s="22"/>
      <c r="BB1153" s="22"/>
      <c r="BC1153" s="22"/>
      <c r="BD1153" s="22"/>
      <c r="BE1153" s="22"/>
      <c r="BF1153" s="22"/>
      <c r="BG1153" s="22"/>
      <c r="BH1153" s="22"/>
      <c r="BI1153" s="22"/>
      <c r="BJ1153" s="22"/>
      <c r="BK1153" s="22"/>
      <c r="BL1153" s="22"/>
      <c r="BM1153" s="22"/>
      <c r="BN1153" s="22"/>
      <c r="BO1153" s="22"/>
    </row>
    <row r="1154" spans="28:67" x14ac:dyDescent="0.25">
      <c r="AB1154" s="22"/>
      <c r="AC1154" s="22"/>
      <c r="AD1154" s="22"/>
      <c r="AE1154" s="22"/>
      <c r="AF1154" s="22"/>
      <c r="AG1154" s="22"/>
      <c r="AH1154" s="22"/>
      <c r="AI1154" s="22"/>
      <c r="AJ1154" s="22"/>
      <c r="AK1154" s="22"/>
      <c r="AL1154" s="22"/>
      <c r="AM1154" s="22"/>
      <c r="AN1154" s="22"/>
      <c r="AO1154" s="22"/>
      <c r="AP1154" s="22"/>
      <c r="AQ1154" s="22"/>
      <c r="AR1154" s="22"/>
      <c r="AS1154" s="22"/>
      <c r="AT1154" s="22"/>
      <c r="AU1154" s="22"/>
      <c r="AV1154" s="22"/>
      <c r="AW1154" s="22"/>
      <c r="AX1154" s="22"/>
      <c r="AY1154" s="22"/>
      <c r="AZ1154" s="22"/>
      <c r="BA1154" s="22"/>
      <c r="BB1154" s="22"/>
      <c r="BC1154" s="22"/>
      <c r="BD1154" s="22"/>
      <c r="BE1154" s="22"/>
      <c r="BF1154" s="22"/>
      <c r="BG1154" s="22"/>
      <c r="BH1154" s="22"/>
      <c r="BI1154" s="22"/>
      <c r="BJ1154" s="22"/>
      <c r="BK1154" s="22"/>
      <c r="BL1154" s="22"/>
      <c r="BM1154" s="22"/>
      <c r="BN1154" s="22"/>
      <c r="BO1154" s="22"/>
    </row>
    <row r="1155" spans="28:67" x14ac:dyDescent="0.25">
      <c r="AB1155" s="22"/>
      <c r="AC1155" s="22"/>
      <c r="AD1155" s="22"/>
      <c r="AE1155" s="22"/>
      <c r="AF1155" s="22"/>
      <c r="AG1155" s="22"/>
      <c r="AH1155" s="22"/>
      <c r="AI1155" s="22"/>
      <c r="AJ1155" s="22"/>
      <c r="AK1155" s="22"/>
      <c r="AL1155" s="22"/>
      <c r="AM1155" s="22"/>
      <c r="AN1155" s="22"/>
      <c r="AO1155" s="22"/>
      <c r="AP1155" s="22"/>
      <c r="AQ1155" s="22"/>
      <c r="AR1155" s="22"/>
      <c r="AS1155" s="22"/>
      <c r="AT1155" s="22"/>
      <c r="AU1155" s="22"/>
      <c r="AV1155" s="22"/>
      <c r="AW1155" s="22"/>
      <c r="AX1155" s="22"/>
      <c r="AY1155" s="22"/>
      <c r="AZ1155" s="22"/>
      <c r="BA1155" s="22"/>
      <c r="BB1155" s="22"/>
      <c r="BC1155" s="22"/>
      <c r="BD1155" s="22"/>
      <c r="BE1155" s="22"/>
      <c r="BF1155" s="22"/>
      <c r="BG1155" s="22"/>
      <c r="BH1155" s="22"/>
      <c r="BI1155" s="22"/>
      <c r="BJ1155" s="22"/>
      <c r="BK1155" s="22"/>
      <c r="BL1155" s="22"/>
      <c r="BM1155" s="22"/>
      <c r="BN1155" s="22"/>
      <c r="BO1155" s="22"/>
    </row>
    <row r="1156" spans="28:67" x14ac:dyDescent="0.25">
      <c r="AB1156" s="22"/>
      <c r="AC1156" s="22"/>
      <c r="AD1156" s="22"/>
      <c r="AE1156" s="22"/>
      <c r="AF1156" s="22"/>
      <c r="AG1156" s="22"/>
      <c r="AH1156" s="22"/>
      <c r="AI1156" s="22"/>
      <c r="AJ1156" s="22"/>
      <c r="AK1156" s="22"/>
      <c r="AL1156" s="22"/>
      <c r="AM1156" s="22"/>
      <c r="AN1156" s="22"/>
      <c r="AO1156" s="22"/>
      <c r="AP1156" s="22"/>
      <c r="AQ1156" s="22"/>
      <c r="AR1156" s="22"/>
      <c r="AS1156" s="22"/>
      <c r="AT1156" s="22"/>
      <c r="AU1156" s="22"/>
      <c r="AV1156" s="22"/>
      <c r="AW1156" s="22"/>
      <c r="AX1156" s="22"/>
      <c r="AY1156" s="22"/>
      <c r="AZ1156" s="22"/>
      <c r="BA1156" s="22"/>
      <c r="BB1156" s="22"/>
      <c r="BC1156" s="22"/>
      <c r="BD1156" s="22"/>
      <c r="BE1156" s="22"/>
      <c r="BF1156" s="22"/>
      <c r="BG1156" s="22"/>
      <c r="BH1156" s="22"/>
      <c r="BI1156" s="22"/>
      <c r="BJ1156" s="22"/>
      <c r="BK1156" s="22"/>
      <c r="BL1156" s="22"/>
      <c r="BM1156" s="22"/>
      <c r="BN1156" s="22"/>
      <c r="BO1156" s="22"/>
    </row>
    <row r="1157" spans="28:67" x14ac:dyDescent="0.25">
      <c r="AB1157" s="22"/>
      <c r="AC1157" s="22"/>
      <c r="AD1157" s="22"/>
      <c r="AE1157" s="22"/>
      <c r="AF1157" s="22"/>
      <c r="AG1157" s="22"/>
      <c r="AH1157" s="22"/>
      <c r="AI1157" s="22"/>
      <c r="AJ1157" s="22"/>
      <c r="AK1157" s="22"/>
      <c r="AL1157" s="22"/>
      <c r="AM1157" s="22"/>
      <c r="AN1157" s="22"/>
      <c r="AO1157" s="22"/>
      <c r="AP1157" s="22"/>
      <c r="AQ1157" s="22"/>
      <c r="AR1157" s="22"/>
      <c r="AS1157" s="22"/>
      <c r="AT1157" s="22"/>
      <c r="AU1157" s="22"/>
      <c r="AV1157" s="22"/>
      <c r="AW1157" s="22"/>
      <c r="AX1157" s="22"/>
      <c r="AY1157" s="22"/>
      <c r="AZ1157" s="22"/>
      <c r="BA1157" s="22"/>
      <c r="BB1157" s="22"/>
      <c r="BC1157" s="22"/>
      <c r="BD1157" s="22"/>
      <c r="BE1157" s="22"/>
      <c r="BF1157" s="22"/>
      <c r="BG1157" s="22"/>
      <c r="BH1157" s="22"/>
      <c r="BI1157" s="22"/>
      <c r="BJ1157" s="22"/>
      <c r="BK1157" s="22"/>
      <c r="BL1157" s="22"/>
      <c r="BM1157" s="22"/>
      <c r="BN1157" s="22"/>
      <c r="BO1157" s="22"/>
    </row>
    <row r="1158" spans="28:67" x14ac:dyDescent="0.25">
      <c r="AB1158" s="22"/>
      <c r="AC1158" s="22"/>
      <c r="AD1158" s="22"/>
      <c r="AE1158" s="22"/>
      <c r="AF1158" s="22"/>
      <c r="AG1158" s="22"/>
      <c r="AH1158" s="22"/>
      <c r="AI1158" s="22"/>
      <c r="AJ1158" s="22"/>
      <c r="AK1158" s="22"/>
      <c r="AL1158" s="22"/>
      <c r="AM1158" s="22"/>
      <c r="AN1158" s="22"/>
      <c r="AO1158" s="22"/>
      <c r="AP1158" s="22"/>
      <c r="AQ1158" s="22"/>
      <c r="AR1158" s="22"/>
      <c r="AS1158" s="22"/>
      <c r="AT1158" s="22"/>
      <c r="AU1158" s="22"/>
      <c r="AV1158" s="22"/>
      <c r="AW1158" s="22"/>
      <c r="AX1158" s="22"/>
      <c r="AY1158" s="22"/>
      <c r="AZ1158" s="22"/>
      <c r="BA1158" s="22"/>
      <c r="BB1158" s="22"/>
      <c r="BC1158" s="22"/>
      <c r="BD1158" s="22"/>
      <c r="BE1158" s="22"/>
      <c r="BF1158" s="22"/>
      <c r="BG1158" s="22"/>
      <c r="BH1158" s="22"/>
      <c r="BI1158" s="22"/>
      <c r="BJ1158" s="22"/>
      <c r="BK1158" s="22"/>
      <c r="BL1158" s="22"/>
      <c r="BM1158" s="22"/>
      <c r="BN1158" s="22"/>
      <c r="BO1158" s="22"/>
    </row>
    <row r="1159" spans="28:67" x14ac:dyDescent="0.25">
      <c r="AB1159" s="22"/>
      <c r="AC1159" s="22"/>
      <c r="AD1159" s="22"/>
      <c r="AE1159" s="22"/>
      <c r="AF1159" s="22"/>
      <c r="AG1159" s="22"/>
      <c r="AH1159" s="22"/>
      <c r="AI1159" s="22"/>
      <c r="AJ1159" s="22"/>
      <c r="AK1159" s="22"/>
      <c r="AL1159" s="22"/>
      <c r="AM1159" s="22"/>
      <c r="AN1159" s="22"/>
      <c r="AO1159" s="22"/>
      <c r="AP1159" s="22"/>
      <c r="AQ1159" s="22"/>
      <c r="AR1159" s="22"/>
      <c r="AS1159" s="22"/>
      <c r="AT1159" s="22"/>
      <c r="AU1159" s="22"/>
      <c r="AV1159" s="22"/>
      <c r="AW1159" s="22"/>
      <c r="AX1159" s="22"/>
      <c r="AY1159" s="22"/>
      <c r="AZ1159" s="22"/>
      <c r="BA1159" s="22"/>
      <c r="BB1159" s="22"/>
      <c r="BC1159" s="22"/>
      <c r="BD1159" s="22"/>
      <c r="BE1159" s="22"/>
      <c r="BF1159" s="22"/>
      <c r="BG1159" s="22"/>
      <c r="BH1159" s="22"/>
      <c r="BI1159" s="22"/>
      <c r="BJ1159" s="22"/>
      <c r="BK1159" s="22"/>
      <c r="BL1159" s="22"/>
      <c r="BM1159" s="22"/>
      <c r="BN1159" s="22"/>
      <c r="BO1159" s="22"/>
    </row>
  </sheetData>
  <conditionalFormatting sqref="C13:C17">
    <cfRule type="cellIs" dxfId="1980" priority="802" operator="greaterThan">
      <formula>$D$13</formula>
    </cfRule>
  </conditionalFormatting>
  <conditionalFormatting sqref="H45:I45 X45 J42:V42 J51:M52 J32:X41 W51:X51 J43:W45 J26:X30 W53:X55 J69:X69 J71:X85 J96:X103 J104:S104 U105:X105 J107:L107 J117:X156 J160:X220">
    <cfRule type="containsText" dxfId="1979" priority="800" operator="containsText" text="N">
      <formula>NOT(ISERROR(SEARCH("N",H26)))</formula>
    </cfRule>
    <cfRule type="containsText" dxfId="1978" priority="801" operator="containsText" text="Y">
      <formula>NOT(ISERROR(SEARCH("Y",H26)))</formula>
    </cfRule>
  </conditionalFormatting>
  <conditionalFormatting sqref="F26:F94 F96:F124 F126:F202 F204:F229 F236:F331 F361:F648 AB26:BO1159">
    <cfRule type="containsText" dxfId="1977" priority="798" operator="containsText" text="C">
      <formula>NOT(ISERROR(SEARCH("C",F26)))</formula>
    </cfRule>
    <cfRule type="containsText" dxfId="1976" priority="799" operator="containsText" text="W">
      <formula>NOT(ISERROR(SEARCH("W",F26)))</formula>
    </cfRule>
  </conditionalFormatting>
  <conditionalFormatting sqref="J31:U32 W31:X32">
    <cfRule type="containsText" dxfId="1975" priority="738" operator="containsText" text="N">
      <formula>NOT(ISERROR(SEARCH("N",J31)))</formula>
    </cfRule>
    <cfRule type="containsText" dxfId="1974" priority="739" operator="containsText" text="Y">
      <formula>NOT(ISERROR(SEARCH("Y",J31)))</formula>
    </cfRule>
  </conditionalFormatting>
  <conditionalFormatting sqref="AB25:BF25 BH25:BK25 BM25:BO25">
    <cfRule type="containsText" dxfId="1973" priority="734" operator="containsText" text="NA">
      <formula>NOT(ISERROR(SEARCH("NA",AB25)))</formula>
    </cfRule>
  </conditionalFormatting>
  <conditionalFormatting sqref="J42:U42 W42:X42">
    <cfRule type="containsText" dxfId="1972" priority="731" operator="containsText" text="N">
      <formula>NOT(ISERROR(SEARCH("N",J42)))</formula>
    </cfRule>
    <cfRule type="containsText" dxfId="1971" priority="732" operator="containsText" text="Y">
      <formula>NOT(ISERROR(SEARCH("Y",J42)))</formula>
    </cfRule>
  </conditionalFormatting>
  <conditionalFormatting sqref="X43">
    <cfRule type="containsText" dxfId="1970" priority="719" operator="containsText" text="N">
      <formula>NOT(ISERROR(SEARCH("N",X43)))</formula>
    </cfRule>
    <cfRule type="containsText" dxfId="1969" priority="720" operator="containsText" text="Y">
      <formula>NOT(ISERROR(SEARCH("Y",X43)))</formula>
    </cfRule>
  </conditionalFormatting>
  <conditionalFormatting sqref="X44">
    <cfRule type="containsText" dxfId="1968" priority="717" operator="containsText" text="N">
      <formula>NOT(ISERROR(SEARCH("N",X44)))</formula>
    </cfRule>
    <cfRule type="containsText" dxfId="1967" priority="718" operator="containsText" text="Y">
      <formula>NOT(ISERROR(SEARCH("Y",X44)))</formula>
    </cfRule>
  </conditionalFormatting>
  <conditionalFormatting sqref="V31:V32">
    <cfRule type="containsText" dxfId="1966" priority="697" operator="containsText" text="N">
      <formula>NOT(ISERROR(SEARCH("N",V31)))</formula>
    </cfRule>
    <cfRule type="containsText" dxfId="1965" priority="698" operator="containsText" text="Y">
      <formula>NOT(ISERROR(SEARCH("Y",V31)))</formula>
    </cfRule>
  </conditionalFormatting>
  <conditionalFormatting sqref="C13:C15">
    <cfRule type="cellIs" dxfId="1964" priority="694" operator="lessThan">
      <formula>$D$14</formula>
    </cfRule>
  </conditionalFormatting>
  <conditionalFormatting sqref="N26:N32">
    <cfRule type="containsText" dxfId="1963" priority="692" operator="containsText" text="N">
      <formula>NOT(ISERROR(SEARCH("N",N26)))</formula>
    </cfRule>
    <cfRule type="containsText" dxfId="1962" priority="693" operator="containsText" text="Y">
      <formula>NOT(ISERROR(SEARCH("Y",N26)))</formula>
    </cfRule>
  </conditionalFormatting>
  <conditionalFormatting sqref="N32">
    <cfRule type="containsText" dxfId="1961" priority="682" operator="containsText" text="N">
      <formula>NOT(ISERROR(SEARCH("N",N32)))</formula>
    </cfRule>
    <cfRule type="containsText" dxfId="1960" priority="683" operator="containsText" text="Y">
      <formula>NOT(ISERROR(SEARCH("Y",N32)))</formula>
    </cfRule>
  </conditionalFormatting>
  <conditionalFormatting sqref="J33:U33 W33:X33">
    <cfRule type="containsText" dxfId="1959" priority="678" operator="containsText" text="N">
      <formula>NOT(ISERROR(SEARCH("N",J33)))</formula>
    </cfRule>
    <cfRule type="containsText" dxfId="1958" priority="679" operator="containsText" text="Y">
      <formula>NOT(ISERROR(SEARCH("Y",J33)))</formula>
    </cfRule>
  </conditionalFormatting>
  <conditionalFormatting sqref="V33">
    <cfRule type="containsText" dxfId="1957" priority="676" operator="containsText" text="N">
      <formula>NOT(ISERROR(SEARCH("N",V33)))</formula>
    </cfRule>
    <cfRule type="containsText" dxfId="1956" priority="677" operator="containsText" text="Y">
      <formula>NOT(ISERROR(SEARCH("Y",V33)))</formula>
    </cfRule>
  </conditionalFormatting>
  <conditionalFormatting sqref="N33">
    <cfRule type="containsText" dxfId="1955" priority="674" operator="containsText" text="N">
      <formula>NOT(ISERROR(SEARCH("N",N33)))</formula>
    </cfRule>
    <cfRule type="containsText" dxfId="1954" priority="675" operator="containsText" text="Y">
      <formula>NOT(ISERROR(SEARCH("Y",N33)))</formula>
    </cfRule>
  </conditionalFormatting>
  <conditionalFormatting sqref="N33">
    <cfRule type="containsText" dxfId="1953" priority="672" operator="containsText" text="N">
      <formula>NOT(ISERROR(SEARCH("N",N33)))</formula>
    </cfRule>
    <cfRule type="containsText" dxfId="1952" priority="673" operator="containsText" text="Y">
      <formula>NOT(ISERROR(SEARCH("Y",N33)))</formula>
    </cfRule>
  </conditionalFormatting>
  <conditionalFormatting sqref="J34:U34 W34:X34">
    <cfRule type="containsText" dxfId="1951" priority="668" operator="containsText" text="N">
      <formula>NOT(ISERROR(SEARCH("N",J34)))</formula>
    </cfRule>
    <cfRule type="containsText" dxfId="1950" priority="669" operator="containsText" text="Y">
      <formula>NOT(ISERROR(SEARCH("Y",J34)))</formula>
    </cfRule>
  </conditionalFormatting>
  <conditionalFormatting sqref="V34">
    <cfRule type="containsText" dxfId="1949" priority="666" operator="containsText" text="N">
      <formula>NOT(ISERROR(SEARCH("N",V34)))</formula>
    </cfRule>
    <cfRule type="containsText" dxfId="1948" priority="667" operator="containsText" text="Y">
      <formula>NOT(ISERROR(SEARCH("Y",V34)))</formula>
    </cfRule>
  </conditionalFormatting>
  <conditionalFormatting sqref="N34">
    <cfRule type="containsText" dxfId="1947" priority="664" operator="containsText" text="N">
      <formula>NOT(ISERROR(SEARCH("N",N34)))</formula>
    </cfRule>
    <cfRule type="containsText" dxfId="1946" priority="665" operator="containsText" text="Y">
      <formula>NOT(ISERROR(SEARCH("Y",N34)))</formula>
    </cfRule>
  </conditionalFormatting>
  <conditionalFormatting sqref="N34">
    <cfRule type="containsText" dxfId="1945" priority="662" operator="containsText" text="N">
      <formula>NOT(ISERROR(SEARCH("N",N34)))</formula>
    </cfRule>
    <cfRule type="containsText" dxfId="1944" priority="663" operator="containsText" text="Y">
      <formula>NOT(ISERROR(SEARCH("Y",N34)))</formula>
    </cfRule>
  </conditionalFormatting>
  <conditionalFormatting sqref="J35:U35 W35:X35">
    <cfRule type="containsText" dxfId="1943" priority="658" operator="containsText" text="N">
      <formula>NOT(ISERROR(SEARCH("N",J35)))</formula>
    </cfRule>
    <cfRule type="containsText" dxfId="1942" priority="659" operator="containsText" text="Y">
      <formula>NOT(ISERROR(SEARCH("Y",J35)))</formula>
    </cfRule>
  </conditionalFormatting>
  <conditionalFormatting sqref="V35">
    <cfRule type="containsText" dxfId="1941" priority="656" operator="containsText" text="N">
      <formula>NOT(ISERROR(SEARCH("N",V35)))</formula>
    </cfRule>
    <cfRule type="containsText" dxfId="1940" priority="657" operator="containsText" text="Y">
      <formula>NOT(ISERROR(SEARCH("Y",V35)))</formula>
    </cfRule>
  </conditionalFormatting>
  <conditionalFormatting sqref="N35">
    <cfRule type="containsText" dxfId="1939" priority="654" operator="containsText" text="N">
      <formula>NOT(ISERROR(SEARCH("N",N35)))</formula>
    </cfRule>
    <cfRule type="containsText" dxfId="1938" priority="655" operator="containsText" text="Y">
      <formula>NOT(ISERROR(SEARCH("Y",N35)))</formula>
    </cfRule>
  </conditionalFormatting>
  <conditionalFormatting sqref="N35">
    <cfRule type="containsText" dxfId="1937" priority="652" operator="containsText" text="N">
      <formula>NOT(ISERROR(SEARCH("N",N35)))</formula>
    </cfRule>
    <cfRule type="containsText" dxfId="1936" priority="653" operator="containsText" text="Y">
      <formula>NOT(ISERROR(SEARCH("Y",N35)))</formula>
    </cfRule>
  </conditionalFormatting>
  <conditionalFormatting sqref="J36:U36 W36:X36">
    <cfRule type="containsText" dxfId="1935" priority="648" operator="containsText" text="N">
      <formula>NOT(ISERROR(SEARCH("N",J36)))</formula>
    </cfRule>
    <cfRule type="containsText" dxfId="1934" priority="649" operator="containsText" text="Y">
      <formula>NOT(ISERROR(SEARCH("Y",J36)))</formula>
    </cfRule>
  </conditionalFormatting>
  <conditionalFormatting sqref="V36">
    <cfRule type="containsText" dxfId="1933" priority="646" operator="containsText" text="N">
      <formula>NOT(ISERROR(SEARCH("N",V36)))</formula>
    </cfRule>
    <cfRule type="containsText" dxfId="1932" priority="647" operator="containsText" text="Y">
      <formula>NOT(ISERROR(SEARCH("Y",V36)))</formula>
    </cfRule>
  </conditionalFormatting>
  <conditionalFormatting sqref="N36">
    <cfRule type="containsText" dxfId="1931" priority="644" operator="containsText" text="N">
      <formula>NOT(ISERROR(SEARCH("N",N36)))</formula>
    </cfRule>
    <cfRule type="containsText" dxfId="1930" priority="645" operator="containsText" text="Y">
      <formula>NOT(ISERROR(SEARCH("Y",N36)))</formula>
    </cfRule>
  </conditionalFormatting>
  <conditionalFormatting sqref="N36">
    <cfRule type="containsText" dxfId="1929" priority="642" operator="containsText" text="N">
      <formula>NOT(ISERROR(SEARCH("N",N36)))</formula>
    </cfRule>
    <cfRule type="containsText" dxfId="1928" priority="643" operator="containsText" text="Y">
      <formula>NOT(ISERROR(SEARCH("Y",N36)))</formula>
    </cfRule>
  </conditionalFormatting>
  <conditionalFormatting sqref="Z40">
    <cfRule type="containsText" dxfId="1927" priority="634" operator="containsText" text="N">
      <formula>NOT(ISERROR(SEARCH("N",Z40)))</formula>
    </cfRule>
    <cfRule type="containsText" dxfId="1926" priority="635" operator="containsText" text="Y">
      <formula>NOT(ISERROR(SEARCH("Y",Z40)))</formula>
    </cfRule>
  </conditionalFormatting>
  <conditionalFormatting sqref="AB18:BO20">
    <cfRule type="containsText" dxfId="1925" priority="628" operator="containsText" text="NA">
      <formula>NOT(ISERROR(SEARCH("NA",AB18)))</formula>
    </cfRule>
    <cfRule type="cellIs" dxfId="1924" priority="629" operator="between">
      <formula>0.79</formula>
      <formula>0.505</formula>
    </cfRule>
    <cfRule type="cellIs" dxfId="1923" priority="630" operator="lessThanOrEqual">
      <formula>0.5</formula>
    </cfRule>
    <cfRule type="cellIs" dxfId="1922" priority="631" operator="greaterThanOrEqual">
      <formula>0.8</formula>
    </cfRule>
  </conditionalFormatting>
  <conditionalFormatting sqref="AB22:BO24">
    <cfRule type="cellIs" dxfId="1921" priority="625" operator="lessThan">
      <formula>2.5</formula>
    </cfRule>
    <cfRule type="cellIs" dxfId="1920" priority="627" operator="greaterThan">
      <formula>2.5</formula>
    </cfRule>
  </conditionalFormatting>
  <conditionalFormatting sqref="AB22:BO24">
    <cfRule type="containsText" dxfId="1919" priority="626" operator="containsText" text="NA">
      <formula>NOT(ISERROR(SEARCH("NA",AB22)))</formula>
    </cfRule>
  </conditionalFormatting>
  <conditionalFormatting sqref="X46">
    <cfRule type="containsText" dxfId="1918" priority="581" operator="containsText" text="N">
      <formula>NOT(ISERROR(SEARCH("N",X46)))</formula>
    </cfRule>
    <cfRule type="containsText" dxfId="1917" priority="582" operator="containsText" text="Y">
      <formula>NOT(ISERROR(SEARCH("Y",X46)))</formula>
    </cfRule>
  </conditionalFormatting>
  <conditionalFormatting sqref="J46:V46">
    <cfRule type="containsText" dxfId="1916" priority="579" operator="containsText" text="N">
      <formula>NOT(ISERROR(SEARCH("N",J46)))</formula>
    </cfRule>
    <cfRule type="containsText" dxfId="1915" priority="580" operator="containsText" text="Y">
      <formula>NOT(ISERROR(SEARCH("Y",J46)))</formula>
    </cfRule>
  </conditionalFormatting>
  <conditionalFormatting sqref="J46:U46 W46">
    <cfRule type="containsText" dxfId="1914" priority="577" operator="containsText" text="N">
      <formula>NOT(ISERROR(SEARCH("N",J46)))</formula>
    </cfRule>
    <cfRule type="containsText" dxfId="1913" priority="578" operator="containsText" text="Y">
      <formula>NOT(ISERROR(SEARCH("Y",J46)))</formula>
    </cfRule>
  </conditionalFormatting>
  <conditionalFormatting sqref="X47">
    <cfRule type="containsText" dxfId="1912" priority="575" operator="containsText" text="N">
      <formula>NOT(ISERROR(SEARCH("N",X47)))</formula>
    </cfRule>
    <cfRule type="containsText" dxfId="1911" priority="576" operator="containsText" text="Y">
      <formula>NOT(ISERROR(SEARCH("Y",X47)))</formula>
    </cfRule>
  </conditionalFormatting>
  <conditionalFormatting sqref="J47:V47">
    <cfRule type="containsText" dxfId="1910" priority="573" operator="containsText" text="N">
      <formula>NOT(ISERROR(SEARCH("N",J47)))</formula>
    </cfRule>
    <cfRule type="containsText" dxfId="1909" priority="574" operator="containsText" text="Y">
      <formula>NOT(ISERROR(SEARCH("Y",J47)))</formula>
    </cfRule>
  </conditionalFormatting>
  <conditionalFormatting sqref="J47:U47 W47">
    <cfRule type="containsText" dxfId="1908" priority="571" operator="containsText" text="N">
      <formula>NOT(ISERROR(SEARCH("N",J47)))</formula>
    </cfRule>
    <cfRule type="containsText" dxfId="1907" priority="572" operator="containsText" text="Y">
      <formula>NOT(ISERROR(SEARCH("Y",J47)))</formula>
    </cfRule>
  </conditionalFormatting>
  <conditionalFormatting sqref="X48">
    <cfRule type="containsText" dxfId="1906" priority="569" operator="containsText" text="N">
      <formula>NOT(ISERROR(SEARCH("N",X48)))</formula>
    </cfRule>
    <cfRule type="containsText" dxfId="1905" priority="570" operator="containsText" text="Y">
      <formula>NOT(ISERROR(SEARCH("Y",X48)))</formula>
    </cfRule>
  </conditionalFormatting>
  <conditionalFormatting sqref="J48:V48">
    <cfRule type="containsText" dxfId="1904" priority="567" operator="containsText" text="N">
      <formula>NOT(ISERROR(SEARCH("N",J48)))</formula>
    </cfRule>
    <cfRule type="containsText" dxfId="1903" priority="568" operator="containsText" text="Y">
      <formula>NOT(ISERROR(SEARCH("Y",J48)))</formula>
    </cfRule>
  </conditionalFormatting>
  <conditionalFormatting sqref="J48:U48 W48">
    <cfRule type="containsText" dxfId="1902" priority="565" operator="containsText" text="N">
      <formula>NOT(ISERROR(SEARCH("N",J48)))</formula>
    </cfRule>
    <cfRule type="containsText" dxfId="1901" priority="566" operator="containsText" text="Y">
      <formula>NOT(ISERROR(SEARCH("Y",J48)))</formula>
    </cfRule>
  </conditionalFormatting>
  <conditionalFormatting sqref="X49">
    <cfRule type="containsText" dxfId="1900" priority="563" operator="containsText" text="N">
      <formula>NOT(ISERROR(SEARCH("N",X49)))</formula>
    </cfRule>
    <cfRule type="containsText" dxfId="1899" priority="564" operator="containsText" text="Y">
      <formula>NOT(ISERROR(SEARCH("Y",X49)))</formula>
    </cfRule>
  </conditionalFormatting>
  <conditionalFormatting sqref="J49:V49">
    <cfRule type="containsText" dxfId="1898" priority="561" operator="containsText" text="N">
      <formula>NOT(ISERROR(SEARCH("N",J49)))</formula>
    </cfRule>
    <cfRule type="containsText" dxfId="1897" priority="562" operator="containsText" text="Y">
      <formula>NOT(ISERROR(SEARCH("Y",J49)))</formula>
    </cfRule>
  </conditionalFormatting>
  <conditionalFormatting sqref="J49:U49 W49">
    <cfRule type="containsText" dxfId="1896" priority="559" operator="containsText" text="N">
      <formula>NOT(ISERROR(SEARCH("N",J49)))</formula>
    </cfRule>
    <cfRule type="containsText" dxfId="1895" priority="560" operator="containsText" text="Y">
      <formula>NOT(ISERROR(SEARCH("Y",J49)))</formula>
    </cfRule>
  </conditionalFormatting>
  <conditionalFormatting sqref="BL25">
    <cfRule type="containsText" dxfId="1894" priority="558" operator="containsText" text="NA">
      <formula>NOT(ISERROR(SEARCH("NA",BL25)))</formula>
    </cfRule>
  </conditionalFormatting>
  <conditionalFormatting sqref="X50">
    <cfRule type="containsText" dxfId="1893" priority="549" operator="containsText" text="N">
      <formula>NOT(ISERROR(SEARCH("N",X50)))</formula>
    </cfRule>
    <cfRule type="containsText" dxfId="1892" priority="550" operator="containsText" text="Y">
      <formula>NOT(ISERROR(SEARCH("Y",X50)))</formula>
    </cfRule>
  </conditionalFormatting>
  <conditionalFormatting sqref="N50:V50">
    <cfRule type="containsText" dxfId="1891" priority="547" operator="containsText" text="N">
      <formula>NOT(ISERROR(SEARCH("N",N50)))</formula>
    </cfRule>
    <cfRule type="containsText" dxfId="1890" priority="548" operator="containsText" text="Y">
      <formula>NOT(ISERROR(SEARCH("Y",N50)))</formula>
    </cfRule>
  </conditionalFormatting>
  <conditionalFormatting sqref="N50:U50 W50">
    <cfRule type="containsText" dxfId="1889" priority="545" operator="containsText" text="N">
      <formula>NOT(ISERROR(SEARCH("N",N50)))</formula>
    </cfRule>
    <cfRule type="containsText" dxfId="1888" priority="546" operator="containsText" text="Y">
      <formula>NOT(ISERROR(SEARCH("Y",N50)))</formula>
    </cfRule>
  </conditionalFormatting>
  <conditionalFormatting sqref="L50:M50">
    <cfRule type="containsText" dxfId="1887" priority="543" operator="containsText" text="N">
      <formula>NOT(ISERROR(SEARCH("N",L50)))</formula>
    </cfRule>
    <cfRule type="containsText" dxfId="1886" priority="544" operator="containsText" text="Y">
      <formula>NOT(ISERROR(SEARCH("Y",L50)))</formula>
    </cfRule>
  </conditionalFormatting>
  <conditionalFormatting sqref="L50:M50">
    <cfRule type="containsText" dxfId="1885" priority="541" operator="containsText" text="N">
      <formula>NOT(ISERROR(SEARCH("N",L50)))</formula>
    </cfRule>
    <cfRule type="containsText" dxfId="1884" priority="542" operator="containsText" text="Y">
      <formula>NOT(ISERROR(SEARCH("Y",L50)))</formula>
    </cfRule>
  </conditionalFormatting>
  <conditionalFormatting sqref="J50:K50">
    <cfRule type="containsText" dxfId="1883" priority="539" operator="containsText" text="N">
      <formula>NOT(ISERROR(SEARCH("N",J50)))</formula>
    </cfRule>
    <cfRule type="containsText" dxfId="1882" priority="540" operator="containsText" text="Y">
      <formula>NOT(ISERROR(SEARCH("Y",J50)))</formula>
    </cfRule>
  </conditionalFormatting>
  <conditionalFormatting sqref="J50:K50">
    <cfRule type="containsText" dxfId="1881" priority="537" operator="containsText" text="N">
      <formula>NOT(ISERROR(SEARCH("N",J50)))</formula>
    </cfRule>
    <cfRule type="containsText" dxfId="1880" priority="538" operator="containsText" text="Y">
      <formula>NOT(ISERROR(SEARCH("Y",J50)))</formula>
    </cfRule>
  </conditionalFormatting>
  <conditionalFormatting sqref="X56">
    <cfRule type="containsText" dxfId="1879" priority="535" operator="containsText" text="N">
      <formula>NOT(ISERROR(SEARCH("N",X56)))</formula>
    </cfRule>
    <cfRule type="containsText" dxfId="1878" priority="536" operator="containsText" text="Y">
      <formula>NOT(ISERROR(SEARCH("Y",X56)))</formula>
    </cfRule>
  </conditionalFormatting>
  <conditionalFormatting sqref="N56:V56">
    <cfRule type="containsText" dxfId="1877" priority="533" operator="containsText" text="N">
      <formula>NOT(ISERROR(SEARCH("N",N56)))</formula>
    </cfRule>
    <cfRule type="containsText" dxfId="1876" priority="534" operator="containsText" text="Y">
      <formula>NOT(ISERROR(SEARCH("Y",N56)))</formula>
    </cfRule>
  </conditionalFormatting>
  <conditionalFormatting sqref="N56:U56 W56">
    <cfRule type="containsText" dxfId="1875" priority="531" operator="containsText" text="N">
      <formula>NOT(ISERROR(SEARCH("N",N56)))</formula>
    </cfRule>
    <cfRule type="containsText" dxfId="1874" priority="532" operator="containsText" text="Y">
      <formula>NOT(ISERROR(SEARCH("Y",N56)))</formula>
    </cfRule>
  </conditionalFormatting>
  <conditionalFormatting sqref="L56:M56">
    <cfRule type="containsText" dxfId="1873" priority="529" operator="containsText" text="N">
      <formula>NOT(ISERROR(SEARCH("N",L56)))</formula>
    </cfRule>
    <cfRule type="containsText" dxfId="1872" priority="530" operator="containsText" text="Y">
      <formula>NOT(ISERROR(SEARCH("Y",L56)))</formula>
    </cfRule>
  </conditionalFormatting>
  <conditionalFormatting sqref="L56:M56">
    <cfRule type="containsText" dxfId="1871" priority="527" operator="containsText" text="N">
      <formula>NOT(ISERROR(SEARCH("N",L56)))</formula>
    </cfRule>
    <cfRule type="containsText" dxfId="1870" priority="528" operator="containsText" text="Y">
      <formula>NOT(ISERROR(SEARCH("Y",L56)))</formula>
    </cfRule>
  </conditionalFormatting>
  <conditionalFormatting sqref="J56:K56">
    <cfRule type="containsText" dxfId="1869" priority="525" operator="containsText" text="N">
      <formula>NOT(ISERROR(SEARCH("N",J56)))</formula>
    </cfRule>
    <cfRule type="containsText" dxfId="1868" priority="526" operator="containsText" text="Y">
      <formula>NOT(ISERROR(SEARCH("Y",J56)))</formula>
    </cfRule>
  </conditionalFormatting>
  <conditionalFormatting sqref="J56:K56">
    <cfRule type="containsText" dxfId="1867" priority="523" operator="containsText" text="N">
      <formula>NOT(ISERROR(SEARCH("N",J56)))</formula>
    </cfRule>
    <cfRule type="containsText" dxfId="1866" priority="524" operator="containsText" text="Y">
      <formula>NOT(ISERROR(SEARCH("Y",J56)))</formula>
    </cfRule>
  </conditionalFormatting>
  <conditionalFormatting sqref="N55:V55">
    <cfRule type="containsText" dxfId="1865" priority="521" operator="containsText" text="N">
      <formula>NOT(ISERROR(SEARCH("N",N55)))</formula>
    </cfRule>
    <cfRule type="containsText" dxfId="1864" priority="522" operator="containsText" text="Y">
      <formula>NOT(ISERROR(SEARCH("Y",N55)))</formula>
    </cfRule>
  </conditionalFormatting>
  <conditionalFormatting sqref="N55:U55">
    <cfRule type="containsText" dxfId="1863" priority="519" operator="containsText" text="N">
      <formula>NOT(ISERROR(SEARCH("N",N55)))</formula>
    </cfRule>
    <cfRule type="containsText" dxfId="1862" priority="520" operator="containsText" text="Y">
      <formula>NOT(ISERROR(SEARCH("Y",N55)))</formula>
    </cfRule>
  </conditionalFormatting>
  <conditionalFormatting sqref="L55:M55">
    <cfRule type="containsText" dxfId="1861" priority="517" operator="containsText" text="N">
      <formula>NOT(ISERROR(SEARCH("N",L55)))</formula>
    </cfRule>
    <cfRule type="containsText" dxfId="1860" priority="518" operator="containsText" text="Y">
      <formula>NOT(ISERROR(SEARCH("Y",L55)))</formula>
    </cfRule>
  </conditionalFormatting>
  <conditionalFormatting sqref="L55:M55">
    <cfRule type="containsText" dxfId="1859" priority="515" operator="containsText" text="N">
      <formula>NOT(ISERROR(SEARCH("N",L55)))</formula>
    </cfRule>
    <cfRule type="containsText" dxfId="1858" priority="516" operator="containsText" text="Y">
      <formula>NOT(ISERROR(SEARCH("Y",L55)))</formula>
    </cfRule>
  </conditionalFormatting>
  <conditionalFormatting sqref="J55:K55">
    <cfRule type="containsText" dxfId="1857" priority="513" operator="containsText" text="N">
      <formula>NOT(ISERROR(SEARCH("N",J55)))</formula>
    </cfRule>
    <cfRule type="containsText" dxfId="1856" priority="514" operator="containsText" text="Y">
      <formula>NOT(ISERROR(SEARCH("Y",J55)))</formula>
    </cfRule>
  </conditionalFormatting>
  <conditionalFormatting sqref="J55:K55">
    <cfRule type="containsText" dxfId="1855" priority="511" operator="containsText" text="N">
      <formula>NOT(ISERROR(SEARCH("N",J55)))</formula>
    </cfRule>
    <cfRule type="containsText" dxfId="1854" priority="512" operator="containsText" text="Y">
      <formula>NOT(ISERROR(SEARCH("Y",J55)))</formula>
    </cfRule>
  </conditionalFormatting>
  <conditionalFormatting sqref="N54:V54">
    <cfRule type="containsText" dxfId="1853" priority="507" operator="containsText" text="N">
      <formula>NOT(ISERROR(SEARCH("N",N54)))</formula>
    </cfRule>
    <cfRule type="containsText" dxfId="1852" priority="508" operator="containsText" text="Y">
      <formula>NOT(ISERROR(SEARCH("Y",N54)))</formula>
    </cfRule>
  </conditionalFormatting>
  <conditionalFormatting sqref="N54:U54">
    <cfRule type="containsText" dxfId="1851" priority="505" operator="containsText" text="N">
      <formula>NOT(ISERROR(SEARCH("N",N54)))</formula>
    </cfRule>
    <cfRule type="containsText" dxfId="1850" priority="506" operator="containsText" text="Y">
      <formula>NOT(ISERROR(SEARCH("Y",N54)))</formula>
    </cfRule>
  </conditionalFormatting>
  <conditionalFormatting sqref="L54:M54">
    <cfRule type="containsText" dxfId="1849" priority="503" operator="containsText" text="N">
      <formula>NOT(ISERROR(SEARCH("N",L54)))</formula>
    </cfRule>
    <cfRule type="containsText" dxfId="1848" priority="504" operator="containsText" text="Y">
      <formula>NOT(ISERROR(SEARCH("Y",L54)))</formula>
    </cfRule>
  </conditionalFormatting>
  <conditionalFormatting sqref="L54:M54">
    <cfRule type="containsText" dxfId="1847" priority="501" operator="containsText" text="N">
      <formula>NOT(ISERROR(SEARCH("N",L54)))</formula>
    </cfRule>
    <cfRule type="containsText" dxfId="1846" priority="502" operator="containsText" text="Y">
      <formula>NOT(ISERROR(SEARCH("Y",L54)))</formula>
    </cfRule>
  </conditionalFormatting>
  <conditionalFormatting sqref="J54:K54">
    <cfRule type="containsText" dxfId="1845" priority="499" operator="containsText" text="N">
      <formula>NOT(ISERROR(SEARCH("N",J54)))</formula>
    </cfRule>
    <cfRule type="containsText" dxfId="1844" priority="500" operator="containsText" text="Y">
      <formula>NOT(ISERROR(SEARCH("Y",J54)))</formula>
    </cfRule>
  </conditionalFormatting>
  <conditionalFormatting sqref="J54:K54">
    <cfRule type="containsText" dxfId="1843" priority="497" operator="containsText" text="N">
      <formula>NOT(ISERROR(SEARCH("N",J54)))</formula>
    </cfRule>
    <cfRule type="containsText" dxfId="1842" priority="498" operator="containsText" text="Y">
      <formula>NOT(ISERROR(SEARCH("Y",J54)))</formula>
    </cfRule>
  </conditionalFormatting>
  <conditionalFormatting sqref="X57">
    <cfRule type="containsText" dxfId="1841" priority="495" operator="containsText" text="N">
      <formula>NOT(ISERROR(SEARCH("N",X57)))</formula>
    </cfRule>
    <cfRule type="containsText" dxfId="1840" priority="496" operator="containsText" text="Y">
      <formula>NOT(ISERROR(SEARCH("Y",X57)))</formula>
    </cfRule>
  </conditionalFormatting>
  <conditionalFormatting sqref="N57:V57">
    <cfRule type="containsText" dxfId="1839" priority="493" operator="containsText" text="N">
      <formula>NOT(ISERROR(SEARCH("N",N57)))</formula>
    </cfRule>
    <cfRule type="containsText" dxfId="1838" priority="494" operator="containsText" text="Y">
      <formula>NOT(ISERROR(SEARCH("Y",N57)))</formula>
    </cfRule>
  </conditionalFormatting>
  <conditionalFormatting sqref="N57:U57 W57">
    <cfRule type="containsText" dxfId="1837" priority="491" operator="containsText" text="N">
      <formula>NOT(ISERROR(SEARCH("N",N57)))</formula>
    </cfRule>
    <cfRule type="containsText" dxfId="1836" priority="492" operator="containsText" text="Y">
      <formula>NOT(ISERROR(SEARCH("Y",N57)))</formula>
    </cfRule>
  </conditionalFormatting>
  <conditionalFormatting sqref="L57:M57">
    <cfRule type="containsText" dxfId="1835" priority="489" operator="containsText" text="N">
      <formula>NOT(ISERROR(SEARCH("N",L57)))</formula>
    </cfRule>
    <cfRule type="containsText" dxfId="1834" priority="490" operator="containsText" text="Y">
      <formula>NOT(ISERROR(SEARCH("Y",L57)))</formula>
    </cfRule>
  </conditionalFormatting>
  <conditionalFormatting sqref="L57:M57">
    <cfRule type="containsText" dxfId="1833" priority="487" operator="containsText" text="N">
      <formula>NOT(ISERROR(SEARCH("N",L57)))</formula>
    </cfRule>
    <cfRule type="containsText" dxfId="1832" priority="488" operator="containsText" text="Y">
      <formula>NOT(ISERROR(SEARCH("Y",L57)))</formula>
    </cfRule>
  </conditionalFormatting>
  <conditionalFormatting sqref="J57:K57">
    <cfRule type="containsText" dxfId="1831" priority="485" operator="containsText" text="N">
      <formula>NOT(ISERROR(SEARCH("N",J57)))</formula>
    </cfRule>
    <cfRule type="containsText" dxfId="1830" priority="486" operator="containsText" text="Y">
      <formula>NOT(ISERROR(SEARCH("Y",J57)))</formula>
    </cfRule>
  </conditionalFormatting>
  <conditionalFormatting sqref="J57:K57">
    <cfRule type="containsText" dxfId="1829" priority="483" operator="containsText" text="N">
      <formula>NOT(ISERROR(SEARCH("N",J57)))</formula>
    </cfRule>
    <cfRule type="containsText" dxfId="1828" priority="484" operator="containsText" text="Y">
      <formula>NOT(ISERROR(SEARCH("Y",J57)))</formula>
    </cfRule>
  </conditionalFormatting>
  <conditionalFormatting sqref="N51:V51">
    <cfRule type="containsText" dxfId="1827" priority="481" operator="containsText" text="N">
      <formula>NOT(ISERROR(SEARCH("N",N51)))</formula>
    </cfRule>
    <cfRule type="containsText" dxfId="1826" priority="482" operator="containsText" text="Y">
      <formula>NOT(ISERROR(SEARCH("Y",N51)))</formula>
    </cfRule>
  </conditionalFormatting>
  <conditionalFormatting sqref="N51:U51">
    <cfRule type="containsText" dxfId="1825" priority="479" operator="containsText" text="N">
      <formula>NOT(ISERROR(SEARCH("N",N51)))</formula>
    </cfRule>
    <cfRule type="containsText" dxfId="1824" priority="480" operator="containsText" text="Y">
      <formula>NOT(ISERROR(SEARCH("Y",N51)))</formula>
    </cfRule>
  </conditionalFormatting>
  <conditionalFormatting sqref="N52:V52">
    <cfRule type="containsText" dxfId="1823" priority="477" operator="containsText" text="N">
      <formula>NOT(ISERROR(SEARCH("N",N52)))</formula>
    </cfRule>
    <cfRule type="containsText" dxfId="1822" priority="478" operator="containsText" text="Y">
      <formula>NOT(ISERROR(SEARCH("Y",N52)))</formula>
    </cfRule>
  </conditionalFormatting>
  <conditionalFormatting sqref="N52:U52">
    <cfRule type="containsText" dxfId="1821" priority="475" operator="containsText" text="N">
      <formula>NOT(ISERROR(SEARCH("N",N52)))</formula>
    </cfRule>
    <cfRule type="containsText" dxfId="1820" priority="476" operator="containsText" text="Y">
      <formula>NOT(ISERROR(SEARCH("Y",N52)))</formula>
    </cfRule>
  </conditionalFormatting>
  <conditionalFormatting sqref="X52">
    <cfRule type="containsText" dxfId="1819" priority="473" operator="containsText" text="N">
      <formula>NOT(ISERROR(SEARCH("N",X52)))</formula>
    </cfRule>
    <cfRule type="containsText" dxfId="1818" priority="474" operator="containsText" text="Y">
      <formula>NOT(ISERROR(SEARCH("Y",X52)))</formula>
    </cfRule>
  </conditionalFormatting>
  <conditionalFormatting sqref="W52">
    <cfRule type="containsText" dxfId="1817" priority="471" operator="containsText" text="N">
      <formula>NOT(ISERROR(SEARCH("N",W52)))</formula>
    </cfRule>
    <cfRule type="containsText" dxfId="1816" priority="472" operator="containsText" text="Y">
      <formula>NOT(ISERROR(SEARCH("Y",W52)))</formula>
    </cfRule>
  </conditionalFormatting>
  <conditionalFormatting sqref="J53:M53">
    <cfRule type="containsText" dxfId="1815" priority="469" operator="containsText" text="N">
      <formula>NOT(ISERROR(SEARCH("N",J53)))</formula>
    </cfRule>
    <cfRule type="containsText" dxfId="1814" priority="470" operator="containsText" text="Y">
      <formula>NOT(ISERROR(SEARCH("Y",J53)))</formula>
    </cfRule>
  </conditionalFormatting>
  <conditionalFormatting sqref="N53:V53">
    <cfRule type="containsText" dxfId="1813" priority="467" operator="containsText" text="N">
      <formula>NOT(ISERROR(SEARCH("N",N53)))</formula>
    </cfRule>
    <cfRule type="containsText" dxfId="1812" priority="468" operator="containsText" text="Y">
      <formula>NOT(ISERROR(SEARCH("Y",N53)))</formula>
    </cfRule>
  </conditionalFormatting>
  <conditionalFormatting sqref="N53:U53">
    <cfRule type="containsText" dxfId="1811" priority="465" operator="containsText" text="N">
      <formula>NOT(ISERROR(SEARCH("N",N53)))</formula>
    </cfRule>
    <cfRule type="containsText" dxfId="1810" priority="466" operator="containsText" text="Y">
      <formula>NOT(ISERROR(SEARCH("Y",N53)))</formula>
    </cfRule>
  </conditionalFormatting>
  <conditionalFormatting sqref="N58:V58">
    <cfRule type="containsText" dxfId="1809" priority="463" operator="containsText" text="N">
      <formula>NOT(ISERROR(SEARCH("N",N58)))</formula>
    </cfRule>
    <cfRule type="containsText" dxfId="1808" priority="464" operator="containsText" text="Y">
      <formula>NOT(ISERROR(SEARCH("Y",N58)))</formula>
    </cfRule>
  </conditionalFormatting>
  <conditionalFormatting sqref="N58:U58">
    <cfRule type="containsText" dxfId="1807" priority="461" operator="containsText" text="N">
      <formula>NOT(ISERROR(SEARCH("N",N58)))</formula>
    </cfRule>
    <cfRule type="containsText" dxfId="1806" priority="462" operator="containsText" text="Y">
      <formula>NOT(ISERROR(SEARCH("Y",N58)))</formula>
    </cfRule>
  </conditionalFormatting>
  <conditionalFormatting sqref="L58:M58">
    <cfRule type="containsText" dxfId="1805" priority="459" operator="containsText" text="N">
      <formula>NOT(ISERROR(SEARCH("N",L58)))</formula>
    </cfRule>
    <cfRule type="containsText" dxfId="1804" priority="460" operator="containsText" text="Y">
      <formula>NOT(ISERROR(SEARCH("Y",L58)))</formula>
    </cfRule>
  </conditionalFormatting>
  <conditionalFormatting sqref="L58:M58">
    <cfRule type="containsText" dxfId="1803" priority="457" operator="containsText" text="N">
      <formula>NOT(ISERROR(SEARCH("N",L58)))</formula>
    </cfRule>
    <cfRule type="containsText" dxfId="1802" priority="458" operator="containsText" text="Y">
      <formula>NOT(ISERROR(SEARCH("Y",L58)))</formula>
    </cfRule>
  </conditionalFormatting>
  <conditionalFormatting sqref="J58:K58">
    <cfRule type="containsText" dxfId="1801" priority="455" operator="containsText" text="N">
      <formula>NOT(ISERROR(SEARCH("N",J58)))</formula>
    </cfRule>
    <cfRule type="containsText" dxfId="1800" priority="456" operator="containsText" text="Y">
      <formula>NOT(ISERROR(SEARCH("Y",J58)))</formula>
    </cfRule>
  </conditionalFormatting>
  <conditionalFormatting sqref="J58:K58">
    <cfRule type="containsText" dxfId="1799" priority="453" operator="containsText" text="N">
      <formula>NOT(ISERROR(SEARCH("N",J58)))</formula>
    </cfRule>
    <cfRule type="containsText" dxfId="1798" priority="454" operator="containsText" text="Y">
      <formula>NOT(ISERROR(SEARCH("Y",J58)))</formula>
    </cfRule>
  </conditionalFormatting>
  <conditionalFormatting sqref="W58:X58">
    <cfRule type="containsText" dxfId="1797" priority="451" operator="containsText" text="N">
      <formula>NOT(ISERROR(SEARCH("N",W58)))</formula>
    </cfRule>
    <cfRule type="containsText" dxfId="1796" priority="452" operator="containsText" text="Y">
      <formula>NOT(ISERROR(SEARCH("Y",W58)))</formula>
    </cfRule>
  </conditionalFormatting>
  <conditionalFormatting sqref="N59:V59">
    <cfRule type="containsText" dxfId="1795" priority="449" operator="containsText" text="N">
      <formula>NOT(ISERROR(SEARCH("N",N59)))</formula>
    </cfRule>
    <cfRule type="containsText" dxfId="1794" priority="450" operator="containsText" text="Y">
      <formula>NOT(ISERROR(SEARCH("Y",N59)))</formula>
    </cfRule>
  </conditionalFormatting>
  <conditionalFormatting sqref="N59:U59">
    <cfRule type="containsText" dxfId="1793" priority="447" operator="containsText" text="N">
      <formula>NOT(ISERROR(SEARCH("N",N59)))</formula>
    </cfRule>
    <cfRule type="containsText" dxfId="1792" priority="448" operator="containsText" text="Y">
      <formula>NOT(ISERROR(SEARCH("Y",N59)))</formula>
    </cfRule>
  </conditionalFormatting>
  <conditionalFormatting sqref="L59:M59">
    <cfRule type="containsText" dxfId="1791" priority="445" operator="containsText" text="N">
      <formula>NOT(ISERROR(SEARCH("N",L59)))</formula>
    </cfRule>
    <cfRule type="containsText" dxfId="1790" priority="446" operator="containsText" text="Y">
      <formula>NOT(ISERROR(SEARCH("Y",L59)))</formula>
    </cfRule>
  </conditionalFormatting>
  <conditionalFormatting sqref="L59:M59">
    <cfRule type="containsText" dxfId="1789" priority="443" operator="containsText" text="N">
      <formula>NOT(ISERROR(SEARCH("N",L59)))</formula>
    </cfRule>
    <cfRule type="containsText" dxfId="1788" priority="444" operator="containsText" text="Y">
      <formula>NOT(ISERROR(SEARCH("Y",L59)))</formula>
    </cfRule>
  </conditionalFormatting>
  <conditionalFormatting sqref="J59:K59">
    <cfRule type="containsText" dxfId="1787" priority="441" operator="containsText" text="N">
      <formula>NOT(ISERROR(SEARCH("N",J59)))</formula>
    </cfRule>
    <cfRule type="containsText" dxfId="1786" priority="442" operator="containsText" text="Y">
      <formula>NOT(ISERROR(SEARCH("Y",J59)))</formula>
    </cfRule>
  </conditionalFormatting>
  <conditionalFormatting sqref="J59:K59">
    <cfRule type="containsText" dxfId="1785" priority="439" operator="containsText" text="N">
      <formula>NOT(ISERROR(SEARCH("N",J59)))</formula>
    </cfRule>
    <cfRule type="containsText" dxfId="1784" priority="440" operator="containsText" text="Y">
      <formula>NOT(ISERROR(SEARCH("Y",J59)))</formula>
    </cfRule>
  </conditionalFormatting>
  <conditionalFormatting sqref="W59:X59">
    <cfRule type="containsText" dxfId="1783" priority="437" operator="containsText" text="N">
      <formula>NOT(ISERROR(SEARCH("N",W59)))</formula>
    </cfRule>
    <cfRule type="containsText" dxfId="1782" priority="438" operator="containsText" text="Y">
      <formula>NOT(ISERROR(SEARCH("Y",W59)))</formula>
    </cfRule>
  </conditionalFormatting>
  <conditionalFormatting sqref="N60:V60">
    <cfRule type="containsText" dxfId="1781" priority="435" operator="containsText" text="N">
      <formula>NOT(ISERROR(SEARCH("N",N60)))</formula>
    </cfRule>
    <cfRule type="containsText" dxfId="1780" priority="436" operator="containsText" text="Y">
      <formula>NOT(ISERROR(SEARCH("Y",N60)))</formula>
    </cfRule>
  </conditionalFormatting>
  <conditionalFormatting sqref="N60:U60">
    <cfRule type="containsText" dxfId="1779" priority="433" operator="containsText" text="N">
      <formula>NOT(ISERROR(SEARCH("N",N60)))</formula>
    </cfRule>
    <cfRule type="containsText" dxfId="1778" priority="434" operator="containsText" text="Y">
      <formula>NOT(ISERROR(SEARCH("Y",N60)))</formula>
    </cfRule>
  </conditionalFormatting>
  <conditionalFormatting sqref="L60:M60">
    <cfRule type="containsText" dxfId="1777" priority="431" operator="containsText" text="N">
      <formula>NOT(ISERROR(SEARCH("N",L60)))</formula>
    </cfRule>
    <cfRule type="containsText" dxfId="1776" priority="432" operator="containsText" text="Y">
      <formula>NOT(ISERROR(SEARCH("Y",L60)))</formula>
    </cfRule>
  </conditionalFormatting>
  <conditionalFormatting sqref="L60:M60">
    <cfRule type="containsText" dxfId="1775" priority="429" operator="containsText" text="N">
      <formula>NOT(ISERROR(SEARCH("N",L60)))</formula>
    </cfRule>
    <cfRule type="containsText" dxfId="1774" priority="430" operator="containsText" text="Y">
      <formula>NOT(ISERROR(SEARCH("Y",L60)))</formula>
    </cfRule>
  </conditionalFormatting>
  <conditionalFormatting sqref="J60:K60">
    <cfRule type="containsText" dxfId="1773" priority="427" operator="containsText" text="N">
      <formula>NOT(ISERROR(SEARCH("N",J60)))</formula>
    </cfRule>
    <cfRule type="containsText" dxfId="1772" priority="428" operator="containsText" text="Y">
      <formula>NOT(ISERROR(SEARCH("Y",J60)))</formula>
    </cfRule>
  </conditionalFormatting>
  <conditionalFormatting sqref="J60:K60">
    <cfRule type="containsText" dxfId="1771" priority="425" operator="containsText" text="N">
      <formula>NOT(ISERROR(SEARCH("N",J60)))</formula>
    </cfRule>
    <cfRule type="containsText" dxfId="1770" priority="426" operator="containsText" text="Y">
      <formula>NOT(ISERROR(SEARCH("Y",J60)))</formula>
    </cfRule>
  </conditionalFormatting>
  <conditionalFormatting sqref="W60:X60">
    <cfRule type="containsText" dxfId="1769" priority="423" operator="containsText" text="N">
      <formula>NOT(ISERROR(SEARCH("N",W60)))</formula>
    </cfRule>
    <cfRule type="containsText" dxfId="1768" priority="424" operator="containsText" text="Y">
      <formula>NOT(ISERROR(SEARCH("Y",W60)))</formula>
    </cfRule>
  </conditionalFormatting>
  <conditionalFormatting sqref="N61:V61">
    <cfRule type="containsText" dxfId="1767" priority="421" operator="containsText" text="N">
      <formula>NOT(ISERROR(SEARCH("N",N61)))</formula>
    </cfRule>
    <cfRule type="containsText" dxfId="1766" priority="422" operator="containsText" text="Y">
      <formula>NOT(ISERROR(SEARCH("Y",N61)))</formula>
    </cfRule>
  </conditionalFormatting>
  <conditionalFormatting sqref="N61:U61">
    <cfRule type="containsText" dxfId="1765" priority="419" operator="containsText" text="N">
      <formula>NOT(ISERROR(SEARCH("N",N61)))</formula>
    </cfRule>
    <cfRule type="containsText" dxfId="1764" priority="420" operator="containsText" text="Y">
      <formula>NOT(ISERROR(SEARCH("Y",N61)))</formula>
    </cfRule>
  </conditionalFormatting>
  <conditionalFormatting sqref="L61:M61">
    <cfRule type="containsText" dxfId="1763" priority="417" operator="containsText" text="N">
      <formula>NOT(ISERROR(SEARCH("N",L61)))</formula>
    </cfRule>
    <cfRule type="containsText" dxfId="1762" priority="418" operator="containsText" text="Y">
      <formula>NOT(ISERROR(SEARCH("Y",L61)))</formula>
    </cfRule>
  </conditionalFormatting>
  <conditionalFormatting sqref="L61:M61">
    <cfRule type="containsText" dxfId="1761" priority="415" operator="containsText" text="N">
      <formula>NOT(ISERROR(SEARCH("N",L61)))</formula>
    </cfRule>
    <cfRule type="containsText" dxfId="1760" priority="416" operator="containsText" text="Y">
      <formula>NOT(ISERROR(SEARCH("Y",L61)))</formula>
    </cfRule>
  </conditionalFormatting>
  <conditionalFormatting sqref="J61:K61">
    <cfRule type="containsText" dxfId="1759" priority="413" operator="containsText" text="N">
      <formula>NOT(ISERROR(SEARCH("N",J61)))</formula>
    </cfRule>
    <cfRule type="containsText" dxfId="1758" priority="414" operator="containsText" text="Y">
      <formula>NOT(ISERROR(SEARCH("Y",J61)))</formula>
    </cfRule>
  </conditionalFormatting>
  <conditionalFormatting sqref="J61:K61">
    <cfRule type="containsText" dxfId="1757" priority="411" operator="containsText" text="N">
      <formula>NOT(ISERROR(SEARCH("N",J61)))</formula>
    </cfRule>
    <cfRule type="containsText" dxfId="1756" priority="412" operator="containsText" text="Y">
      <formula>NOT(ISERROR(SEARCH("Y",J61)))</formula>
    </cfRule>
  </conditionalFormatting>
  <conditionalFormatting sqref="W61:X61">
    <cfRule type="containsText" dxfId="1755" priority="409" operator="containsText" text="N">
      <formula>NOT(ISERROR(SEARCH("N",W61)))</formula>
    </cfRule>
    <cfRule type="containsText" dxfId="1754" priority="410" operator="containsText" text="Y">
      <formula>NOT(ISERROR(SEARCH("Y",W61)))</formula>
    </cfRule>
  </conditionalFormatting>
  <conditionalFormatting sqref="N62:V67">
    <cfRule type="containsText" dxfId="1753" priority="393" operator="containsText" text="N">
      <formula>NOT(ISERROR(SEARCH("N",N62)))</formula>
    </cfRule>
    <cfRule type="containsText" dxfId="1752" priority="394" operator="containsText" text="Y">
      <formula>NOT(ISERROR(SEARCH("Y",N62)))</formula>
    </cfRule>
  </conditionalFormatting>
  <conditionalFormatting sqref="N62:U67">
    <cfRule type="containsText" dxfId="1751" priority="391" operator="containsText" text="N">
      <formula>NOT(ISERROR(SEARCH("N",N62)))</formula>
    </cfRule>
    <cfRule type="containsText" dxfId="1750" priority="392" operator="containsText" text="Y">
      <formula>NOT(ISERROR(SEARCH("Y",N62)))</formula>
    </cfRule>
  </conditionalFormatting>
  <conditionalFormatting sqref="L62:M67">
    <cfRule type="containsText" dxfId="1749" priority="389" operator="containsText" text="N">
      <formula>NOT(ISERROR(SEARCH("N",L62)))</formula>
    </cfRule>
    <cfRule type="containsText" dxfId="1748" priority="390" operator="containsText" text="Y">
      <formula>NOT(ISERROR(SEARCH("Y",L62)))</formula>
    </cfRule>
  </conditionalFormatting>
  <conditionalFormatting sqref="L62:M67">
    <cfRule type="containsText" dxfId="1747" priority="387" operator="containsText" text="N">
      <formula>NOT(ISERROR(SEARCH("N",L62)))</formula>
    </cfRule>
    <cfRule type="containsText" dxfId="1746" priority="388" operator="containsText" text="Y">
      <formula>NOT(ISERROR(SEARCH("Y",L62)))</formula>
    </cfRule>
  </conditionalFormatting>
  <conditionalFormatting sqref="J62:K67">
    <cfRule type="containsText" dxfId="1745" priority="385" operator="containsText" text="N">
      <formula>NOT(ISERROR(SEARCH("N",J62)))</formula>
    </cfRule>
    <cfRule type="containsText" dxfId="1744" priority="386" operator="containsText" text="Y">
      <formula>NOT(ISERROR(SEARCH("Y",J62)))</formula>
    </cfRule>
  </conditionalFormatting>
  <conditionalFormatting sqref="J62:K67">
    <cfRule type="containsText" dxfId="1743" priority="383" operator="containsText" text="N">
      <formula>NOT(ISERROR(SEARCH("N",J62)))</formula>
    </cfRule>
    <cfRule type="containsText" dxfId="1742" priority="384" operator="containsText" text="Y">
      <formula>NOT(ISERROR(SEARCH("Y",J62)))</formula>
    </cfRule>
  </conditionalFormatting>
  <conditionalFormatting sqref="W62:X67">
    <cfRule type="containsText" dxfId="1741" priority="381" operator="containsText" text="N">
      <formula>NOT(ISERROR(SEARCH("N",W62)))</formula>
    </cfRule>
    <cfRule type="containsText" dxfId="1740" priority="382" operator="containsText" text="Y">
      <formula>NOT(ISERROR(SEARCH("Y",W62)))</formula>
    </cfRule>
  </conditionalFormatting>
  <conditionalFormatting sqref="N68:V68">
    <cfRule type="containsText" dxfId="1739" priority="379" operator="containsText" text="N">
      <formula>NOT(ISERROR(SEARCH("N",N68)))</formula>
    </cfRule>
    <cfRule type="containsText" dxfId="1738" priority="380" operator="containsText" text="Y">
      <formula>NOT(ISERROR(SEARCH("Y",N68)))</formula>
    </cfRule>
  </conditionalFormatting>
  <conditionalFormatting sqref="N68:U68">
    <cfRule type="containsText" dxfId="1737" priority="377" operator="containsText" text="N">
      <formula>NOT(ISERROR(SEARCH("N",N68)))</formula>
    </cfRule>
    <cfRule type="containsText" dxfId="1736" priority="378" operator="containsText" text="Y">
      <formula>NOT(ISERROR(SEARCH("Y",N68)))</formula>
    </cfRule>
  </conditionalFormatting>
  <conditionalFormatting sqref="L68:M68">
    <cfRule type="containsText" dxfId="1735" priority="375" operator="containsText" text="N">
      <formula>NOT(ISERROR(SEARCH("N",L68)))</formula>
    </cfRule>
    <cfRule type="containsText" dxfId="1734" priority="376" operator="containsText" text="Y">
      <formula>NOT(ISERROR(SEARCH("Y",L68)))</formula>
    </cfRule>
  </conditionalFormatting>
  <conditionalFormatting sqref="L68:M68">
    <cfRule type="containsText" dxfId="1733" priority="373" operator="containsText" text="N">
      <formula>NOT(ISERROR(SEARCH("N",L68)))</formula>
    </cfRule>
    <cfRule type="containsText" dxfId="1732" priority="374" operator="containsText" text="Y">
      <formula>NOT(ISERROR(SEARCH("Y",L68)))</formula>
    </cfRule>
  </conditionalFormatting>
  <conditionalFormatting sqref="J68:K68">
    <cfRule type="containsText" dxfId="1731" priority="371" operator="containsText" text="N">
      <formula>NOT(ISERROR(SEARCH("N",J68)))</formula>
    </cfRule>
    <cfRule type="containsText" dxfId="1730" priority="372" operator="containsText" text="Y">
      <formula>NOT(ISERROR(SEARCH("Y",J68)))</formula>
    </cfRule>
  </conditionalFormatting>
  <conditionalFormatting sqref="J68:K68">
    <cfRule type="containsText" dxfId="1729" priority="369" operator="containsText" text="N">
      <formula>NOT(ISERROR(SEARCH("N",J68)))</formula>
    </cfRule>
    <cfRule type="containsText" dxfId="1728" priority="370" operator="containsText" text="Y">
      <formula>NOT(ISERROR(SEARCH("Y",J68)))</formula>
    </cfRule>
  </conditionalFormatting>
  <conditionalFormatting sqref="W68:X68">
    <cfRule type="containsText" dxfId="1727" priority="367" operator="containsText" text="N">
      <formula>NOT(ISERROR(SEARCH("N",W68)))</formula>
    </cfRule>
    <cfRule type="containsText" dxfId="1726" priority="368" operator="containsText" text="Y">
      <formula>NOT(ISERROR(SEARCH("Y",W68)))</formula>
    </cfRule>
  </conditionalFormatting>
  <conditionalFormatting sqref="N70:V72">
    <cfRule type="containsText" dxfId="1725" priority="365" operator="containsText" text="N">
      <formula>NOT(ISERROR(SEARCH("N",N70)))</formula>
    </cfRule>
    <cfRule type="containsText" dxfId="1724" priority="366" operator="containsText" text="Y">
      <formula>NOT(ISERROR(SEARCH("Y",N70)))</formula>
    </cfRule>
  </conditionalFormatting>
  <conditionalFormatting sqref="N70:U72">
    <cfRule type="containsText" dxfId="1723" priority="363" operator="containsText" text="N">
      <formula>NOT(ISERROR(SEARCH("N",N70)))</formula>
    </cfRule>
    <cfRule type="containsText" dxfId="1722" priority="364" operator="containsText" text="Y">
      <formula>NOT(ISERROR(SEARCH("Y",N70)))</formula>
    </cfRule>
  </conditionalFormatting>
  <conditionalFormatting sqref="L70:M72">
    <cfRule type="containsText" dxfId="1721" priority="361" operator="containsText" text="N">
      <formula>NOT(ISERROR(SEARCH("N",L70)))</formula>
    </cfRule>
    <cfRule type="containsText" dxfId="1720" priority="362" operator="containsText" text="Y">
      <formula>NOT(ISERROR(SEARCH("Y",L70)))</formula>
    </cfRule>
  </conditionalFormatting>
  <conditionalFormatting sqref="L70:M72">
    <cfRule type="containsText" dxfId="1719" priority="359" operator="containsText" text="N">
      <formula>NOT(ISERROR(SEARCH("N",L70)))</formula>
    </cfRule>
    <cfRule type="containsText" dxfId="1718" priority="360" operator="containsText" text="Y">
      <formula>NOT(ISERROR(SEARCH("Y",L70)))</formula>
    </cfRule>
  </conditionalFormatting>
  <conditionalFormatting sqref="J70:K72">
    <cfRule type="containsText" dxfId="1717" priority="357" operator="containsText" text="N">
      <formula>NOT(ISERROR(SEARCH("N",J70)))</formula>
    </cfRule>
    <cfRule type="containsText" dxfId="1716" priority="358" operator="containsText" text="Y">
      <formula>NOT(ISERROR(SEARCH("Y",J70)))</formula>
    </cfRule>
  </conditionalFormatting>
  <conditionalFormatting sqref="J70:K72">
    <cfRule type="containsText" dxfId="1715" priority="355" operator="containsText" text="N">
      <formula>NOT(ISERROR(SEARCH("N",J70)))</formula>
    </cfRule>
    <cfRule type="containsText" dxfId="1714" priority="356" operator="containsText" text="Y">
      <formula>NOT(ISERROR(SEARCH("Y",J70)))</formula>
    </cfRule>
  </conditionalFormatting>
  <conditionalFormatting sqref="W70:X72">
    <cfRule type="containsText" dxfId="1713" priority="353" operator="containsText" text="N">
      <formula>NOT(ISERROR(SEARCH("N",W70)))</formula>
    </cfRule>
    <cfRule type="containsText" dxfId="1712" priority="354" operator="containsText" text="Y">
      <formula>NOT(ISERROR(SEARCH("Y",W70)))</formula>
    </cfRule>
  </conditionalFormatting>
  <conditionalFormatting sqref="N73:V73">
    <cfRule type="containsText" dxfId="1711" priority="351" operator="containsText" text="N">
      <formula>NOT(ISERROR(SEARCH("N",N73)))</formula>
    </cfRule>
    <cfRule type="containsText" dxfId="1710" priority="352" operator="containsText" text="Y">
      <formula>NOT(ISERROR(SEARCH("Y",N73)))</formula>
    </cfRule>
  </conditionalFormatting>
  <conditionalFormatting sqref="N73:U73">
    <cfRule type="containsText" dxfId="1709" priority="349" operator="containsText" text="N">
      <formula>NOT(ISERROR(SEARCH("N",N73)))</formula>
    </cfRule>
    <cfRule type="containsText" dxfId="1708" priority="350" operator="containsText" text="Y">
      <formula>NOT(ISERROR(SEARCH("Y",N73)))</formula>
    </cfRule>
  </conditionalFormatting>
  <conditionalFormatting sqref="L73:M73">
    <cfRule type="containsText" dxfId="1707" priority="347" operator="containsText" text="N">
      <formula>NOT(ISERROR(SEARCH("N",L73)))</formula>
    </cfRule>
    <cfRule type="containsText" dxfId="1706" priority="348" operator="containsText" text="Y">
      <formula>NOT(ISERROR(SEARCH("Y",L73)))</formula>
    </cfRule>
  </conditionalFormatting>
  <conditionalFormatting sqref="L73:M73">
    <cfRule type="containsText" dxfId="1705" priority="345" operator="containsText" text="N">
      <formula>NOT(ISERROR(SEARCH("N",L73)))</formula>
    </cfRule>
    <cfRule type="containsText" dxfId="1704" priority="346" operator="containsText" text="Y">
      <formula>NOT(ISERROR(SEARCH("Y",L73)))</formula>
    </cfRule>
  </conditionalFormatting>
  <conditionalFormatting sqref="J73:K73">
    <cfRule type="containsText" dxfId="1703" priority="343" operator="containsText" text="N">
      <formula>NOT(ISERROR(SEARCH("N",J73)))</formula>
    </cfRule>
    <cfRule type="containsText" dxfId="1702" priority="344" operator="containsText" text="Y">
      <formula>NOT(ISERROR(SEARCH("Y",J73)))</formula>
    </cfRule>
  </conditionalFormatting>
  <conditionalFormatting sqref="J73:K73">
    <cfRule type="containsText" dxfId="1701" priority="341" operator="containsText" text="N">
      <formula>NOT(ISERROR(SEARCH("N",J73)))</formula>
    </cfRule>
    <cfRule type="containsText" dxfId="1700" priority="342" operator="containsText" text="Y">
      <formula>NOT(ISERROR(SEARCH("Y",J73)))</formula>
    </cfRule>
  </conditionalFormatting>
  <conditionalFormatting sqref="W73:X73">
    <cfRule type="containsText" dxfId="1699" priority="339" operator="containsText" text="N">
      <formula>NOT(ISERROR(SEARCH("N",W73)))</formula>
    </cfRule>
    <cfRule type="containsText" dxfId="1698" priority="340" operator="containsText" text="Y">
      <formula>NOT(ISERROR(SEARCH("Y",W73)))</formula>
    </cfRule>
  </conditionalFormatting>
  <conditionalFormatting sqref="N74:V74">
    <cfRule type="containsText" dxfId="1697" priority="337" operator="containsText" text="N">
      <formula>NOT(ISERROR(SEARCH("N",N74)))</formula>
    </cfRule>
    <cfRule type="containsText" dxfId="1696" priority="338" operator="containsText" text="Y">
      <formula>NOT(ISERROR(SEARCH("Y",N74)))</formula>
    </cfRule>
  </conditionalFormatting>
  <conditionalFormatting sqref="N74:U74">
    <cfRule type="containsText" dxfId="1695" priority="335" operator="containsText" text="N">
      <formula>NOT(ISERROR(SEARCH("N",N74)))</formula>
    </cfRule>
    <cfRule type="containsText" dxfId="1694" priority="336" operator="containsText" text="Y">
      <formula>NOT(ISERROR(SEARCH("Y",N74)))</formula>
    </cfRule>
  </conditionalFormatting>
  <conditionalFormatting sqref="L74:M74">
    <cfRule type="containsText" dxfId="1693" priority="333" operator="containsText" text="N">
      <formula>NOT(ISERROR(SEARCH("N",L74)))</formula>
    </cfRule>
    <cfRule type="containsText" dxfId="1692" priority="334" operator="containsText" text="Y">
      <formula>NOT(ISERROR(SEARCH("Y",L74)))</formula>
    </cfRule>
  </conditionalFormatting>
  <conditionalFormatting sqref="L74:M74">
    <cfRule type="containsText" dxfId="1691" priority="331" operator="containsText" text="N">
      <formula>NOT(ISERROR(SEARCH("N",L74)))</formula>
    </cfRule>
    <cfRule type="containsText" dxfId="1690" priority="332" operator="containsText" text="Y">
      <formula>NOT(ISERROR(SEARCH("Y",L74)))</formula>
    </cfRule>
  </conditionalFormatting>
  <conditionalFormatting sqref="J74:K74">
    <cfRule type="containsText" dxfId="1689" priority="329" operator="containsText" text="N">
      <formula>NOT(ISERROR(SEARCH("N",J74)))</formula>
    </cfRule>
    <cfRule type="containsText" dxfId="1688" priority="330" operator="containsText" text="Y">
      <formula>NOT(ISERROR(SEARCH("Y",J74)))</formula>
    </cfRule>
  </conditionalFormatting>
  <conditionalFormatting sqref="J74:K74">
    <cfRule type="containsText" dxfId="1687" priority="327" operator="containsText" text="N">
      <formula>NOT(ISERROR(SEARCH("N",J74)))</formula>
    </cfRule>
    <cfRule type="containsText" dxfId="1686" priority="328" operator="containsText" text="Y">
      <formula>NOT(ISERROR(SEARCH("Y",J74)))</formula>
    </cfRule>
  </conditionalFormatting>
  <conditionalFormatting sqref="W74:X74">
    <cfRule type="containsText" dxfId="1685" priority="325" operator="containsText" text="N">
      <formula>NOT(ISERROR(SEARCH("N",W74)))</formula>
    </cfRule>
    <cfRule type="containsText" dxfId="1684" priority="326" operator="containsText" text="Y">
      <formula>NOT(ISERROR(SEARCH("Y",W74)))</formula>
    </cfRule>
  </conditionalFormatting>
  <conditionalFormatting sqref="N75:V75">
    <cfRule type="containsText" dxfId="1683" priority="323" operator="containsText" text="N">
      <formula>NOT(ISERROR(SEARCH("N",N75)))</formula>
    </cfRule>
    <cfRule type="containsText" dxfId="1682" priority="324" operator="containsText" text="Y">
      <formula>NOT(ISERROR(SEARCH("Y",N75)))</formula>
    </cfRule>
  </conditionalFormatting>
  <conditionalFormatting sqref="N75:U75">
    <cfRule type="containsText" dxfId="1681" priority="321" operator="containsText" text="N">
      <formula>NOT(ISERROR(SEARCH("N",N75)))</formula>
    </cfRule>
    <cfRule type="containsText" dxfId="1680" priority="322" operator="containsText" text="Y">
      <formula>NOT(ISERROR(SEARCH("Y",N75)))</formula>
    </cfRule>
  </conditionalFormatting>
  <conditionalFormatting sqref="L75:M75">
    <cfRule type="containsText" dxfId="1679" priority="319" operator="containsText" text="N">
      <formula>NOT(ISERROR(SEARCH("N",L75)))</formula>
    </cfRule>
    <cfRule type="containsText" dxfId="1678" priority="320" operator="containsText" text="Y">
      <formula>NOT(ISERROR(SEARCH("Y",L75)))</formula>
    </cfRule>
  </conditionalFormatting>
  <conditionalFormatting sqref="L75:M75">
    <cfRule type="containsText" dxfId="1677" priority="317" operator="containsText" text="N">
      <formula>NOT(ISERROR(SEARCH("N",L75)))</formula>
    </cfRule>
    <cfRule type="containsText" dxfId="1676" priority="318" operator="containsText" text="Y">
      <formula>NOT(ISERROR(SEARCH("Y",L75)))</formula>
    </cfRule>
  </conditionalFormatting>
  <conditionalFormatting sqref="J75:K75">
    <cfRule type="containsText" dxfId="1675" priority="315" operator="containsText" text="N">
      <formula>NOT(ISERROR(SEARCH("N",J75)))</formula>
    </cfRule>
    <cfRule type="containsText" dxfId="1674" priority="316" operator="containsText" text="Y">
      <formula>NOT(ISERROR(SEARCH("Y",J75)))</formula>
    </cfRule>
  </conditionalFormatting>
  <conditionalFormatting sqref="J75:K75">
    <cfRule type="containsText" dxfId="1673" priority="313" operator="containsText" text="N">
      <formula>NOT(ISERROR(SEARCH("N",J75)))</formula>
    </cfRule>
    <cfRule type="containsText" dxfId="1672" priority="314" operator="containsText" text="Y">
      <formula>NOT(ISERROR(SEARCH("Y",J75)))</formula>
    </cfRule>
  </conditionalFormatting>
  <conditionalFormatting sqref="W75:X75">
    <cfRule type="containsText" dxfId="1671" priority="311" operator="containsText" text="N">
      <formula>NOT(ISERROR(SEARCH("N",W75)))</formula>
    </cfRule>
    <cfRule type="containsText" dxfId="1670" priority="312" operator="containsText" text="Y">
      <formula>NOT(ISERROR(SEARCH("Y",W75)))</formula>
    </cfRule>
  </conditionalFormatting>
  <conditionalFormatting sqref="N76:V76">
    <cfRule type="containsText" dxfId="1669" priority="309" operator="containsText" text="N">
      <formula>NOT(ISERROR(SEARCH("N",N76)))</formula>
    </cfRule>
    <cfRule type="containsText" dxfId="1668" priority="310" operator="containsText" text="Y">
      <formula>NOT(ISERROR(SEARCH("Y",N76)))</formula>
    </cfRule>
  </conditionalFormatting>
  <conditionalFormatting sqref="N76:U76">
    <cfRule type="containsText" dxfId="1667" priority="307" operator="containsText" text="N">
      <formula>NOT(ISERROR(SEARCH("N",N76)))</formula>
    </cfRule>
    <cfRule type="containsText" dxfId="1666" priority="308" operator="containsText" text="Y">
      <formula>NOT(ISERROR(SEARCH("Y",N76)))</formula>
    </cfRule>
  </conditionalFormatting>
  <conditionalFormatting sqref="L76:M76">
    <cfRule type="containsText" dxfId="1665" priority="305" operator="containsText" text="N">
      <formula>NOT(ISERROR(SEARCH("N",L76)))</formula>
    </cfRule>
    <cfRule type="containsText" dxfId="1664" priority="306" operator="containsText" text="Y">
      <formula>NOT(ISERROR(SEARCH("Y",L76)))</formula>
    </cfRule>
  </conditionalFormatting>
  <conditionalFormatting sqref="L76:M76">
    <cfRule type="containsText" dxfId="1663" priority="303" operator="containsText" text="N">
      <formula>NOT(ISERROR(SEARCH("N",L76)))</formula>
    </cfRule>
    <cfRule type="containsText" dxfId="1662" priority="304" operator="containsText" text="Y">
      <formula>NOT(ISERROR(SEARCH("Y",L76)))</formula>
    </cfRule>
  </conditionalFormatting>
  <conditionalFormatting sqref="J76:K76">
    <cfRule type="containsText" dxfId="1661" priority="301" operator="containsText" text="N">
      <formula>NOT(ISERROR(SEARCH("N",J76)))</formula>
    </cfRule>
    <cfRule type="containsText" dxfId="1660" priority="302" operator="containsText" text="Y">
      <formula>NOT(ISERROR(SEARCH("Y",J76)))</formula>
    </cfRule>
  </conditionalFormatting>
  <conditionalFormatting sqref="J76:K76">
    <cfRule type="containsText" dxfId="1659" priority="299" operator="containsText" text="N">
      <formula>NOT(ISERROR(SEARCH("N",J76)))</formula>
    </cfRule>
    <cfRule type="containsText" dxfId="1658" priority="300" operator="containsText" text="Y">
      <formula>NOT(ISERROR(SEARCH("Y",J76)))</formula>
    </cfRule>
  </conditionalFormatting>
  <conditionalFormatting sqref="W76:X76">
    <cfRule type="containsText" dxfId="1657" priority="297" operator="containsText" text="N">
      <formula>NOT(ISERROR(SEARCH("N",W76)))</formula>
    </cfRule>
    <cfRule type="containsText" dxfId="1656" priority="298" operator="containsText" text="Y">
      <formula>NOT(ISERROR(SEARCH("Y",W76)))</formula>
    </cfRule>
  </conditionalFormatting>
  <conditionalFormatting sqref="N77:V77">
    <cfRule type="containsText" dxfId="1655" priority="295" operator="containsText" text="N">
      <formula>NOT(ISERROR(SEARCH("N",N77)))</formula>
    </cfRule>
    <cfRule type="containsText" dxfId="1654" priority="296" operator="containsText" text="Y">
      <formula>NOT(ISERROR(SEARCH("Y",N77)))</formula>
    </cfRule>
  </conditionalFormatting>
  <conditionalFormatting sqref="N77:U77">
    <cfRule type="containsText" dxfId="1653" priority="293" operator="containsText" text="N">
      <formula>NOT(ISERROR(SEARCH("N",N77)))</formula>
    </cfRule>
    <cfRule type="containsText" dxfId="1652" priority="294" operator="containsText" text="Y">
      <formula>NOT(ISERROR(SEARCH("Y",N77)))</formula>
    </cfRule>
  </conditionalFormatting>
  <conditionalFormatting sqref="L77:M77">
    <cfRule type="containsText" dxfId="1651" priority="291" operator="containsText" text="N">
      <formula>NOT(ISERROR(SEARCH("N",L77)))</formula>
    </cfRule>
    <cfRule type="containsText" dxfId="1650" priority="292" operator="containsText" text="Y">
      <formula>NOT(ISERROR(SEARCH("Y",L77)))</formula>
    </cfRule>
  </conditionalFormatting>
  <conditionalFormatting sqref="L77:M77">
    <cfRule type="containsText" dxfId="1649" priority="289" operator="containsText" text="N">
      <formula>NOT(ISERROR(SEARCH("N",L77)))</formula>
    </cfRule>
    <cfRule type="containsText" dxfId="1648" priority="290" operator="containsText" text="Y">
      <formula>NOT(ISERROR(SEARCH("Y",L77)))</formula>
    </cfRule>
  </conditionalFormatting>
  <conditionalFormatting sqref="J77:K77">
    <cfRule type="containsText" dxfId="1647" priority="287" operator="containsText" text="N">
      <formula>NOT(ISERROR(SEARCH("N",J77)))</formula>
    </cfRule>
    <cfRule type="containsText" dxfId="1646" priority="288" operator="containsText" text="Y">
      <formula>NOT(ISERROR(SEARCH("Y",J77)))</formula>
    </cfRule>
  </conditionalFormatting>
  <conditionalFormatting sqref="J77:K77">
    <cfRule type="containsText" dxfId="1645" priority="285" operator="containsText" text="N">
      <formula>NOT(ISERROR(SEARCH("N",J77)))</formula>
    </cfRule>
    <cfRule type="containsText" dxfId="1644" priority="286" operator="containsText" text="Y">
      <formula>NOT(ISERROR(SEARCH("Y",J77)))</formula>
    </cfRule>
  </conditionalFormatting>
  <conditionalFormatting sqref="W77:X77">
    <cfRule type="containsText" dxfId="1643" priority="283" operator="containsText" text="N">
      <formula>NOT(ISERROR(SEARCH("N",W77)))</formula>
    </cfRule>
    <cfRule type="containsText" dxfId="1642" priority="284" operator="containsText" text="Y">
      <formula>NOT(ISERROR(SEARCH("Y",W77)))</formula>
    </cfRule>
  </conditionalFormatting>
  <conditionalFormatting sqref="N78:V78">
    <cfRule type="containsText" dxfId="1641" priority="281" operator="containsText" text="N">
      <formula>NOT(ISERROR(SEARCH("N",N78)))</formula>
    </cfRule>
    <cfRule type="containsText" dxfId="1640" priority="282" operator="containsText" text="Y">
      <formula>NOT(ISERROR(SEARCH("Y",N78)))</formula>
    </cfRule>
  </conditionalFormatting>
  <conditionalFormatting sqref="N78:U78">
    <cfRule type="containsText" dxfId="1639" priority="279" operator="containsText" text="N">
      <formula>NOT(ISERROR(SEARCH("N",N78)))</formula>
    </cfRule>
    <cfRule type="containsText" dxfId="1638" priority="280" operator="containsText" text="Y">
      <formula>NOT(ISERROR(SEARCH("Y",N78)))</formula>
    </cfRule>
  </conditionalFormatting>
  <conditionalFormatting sqref="L78:M78">
    <cfRule type="containsText" dxfId="1637" priority="277" operator="containsText" text="N">
      <formula>NOT(ISERROR(SEARCH("N",L78)))</formula>
    </cfRule>
    <cfRule type="containsText" dxfId="1636" priority="278" operator="containsText" text="Y">
      <formula>NOT(ISERROR(SEARCH("Y",L78)))</formula>
    </cfRule>
  </conditionalFormatting>
  <conditionalFormatting sqref="L78:M78">
    <cfRule type="containsText" dxfId="1635" priority="275" operator="containsText" text="N">
      <formula>NOT(ISERROR(SEARCH("N",L78)))</formula>
    </cfRule>
    <cfRule type="containsText" dxfId="1634" priority="276" operator="containsText" text="Y">
      <formula>NOT(ISERROR(SEARCH("Y",L78)))</formula>
    </cfRule>
  </conditionalFormatting>
  <conditionalFormatting sqref="J78:K78">
    <cfRule type="containsText" dxfId="1633" priority="273" operator="containsText" text="N">
      <formula>NOT(ISERROR(SEARCH("N",J78)))</formula>
    </cfRule>
    <cfRule type="containsText" dxfId="1632" priority="274" operator="containsText" text="Y">
      <formula>NOT(ISERROR(SEARCH("Y",J78)))</formula>
    </cfRule>
  </conditionalFormatting>
  <conditionalFormatting sqref="J78:K78">
    <cfRule type="containsText" dxfId="1631" priority="271" operator="containsText" text="N">
      <formula>NOT(ISERROR(SEARCH("N",J78)))</formula>
    </cfRule>
    <cfRule type="containsText" dxfId="1630" priority="272" operator="containsText" text="Y">
      <formula>NOT(ISERROR(SEARCH("Y",J78)))</formula>
    </cfRule>
  </conditionalFormatting>
  <conditionalFormatting sqref="W78:X78">
    <cfRule type="containsText" dxfId="1629" priority="269" operator="containsText" text="N">
      <formula>NOT(ISERROR(SEARCH("N",W78)))</formula>
    </cfRule>
    <cfRule type="containsText" dxfId="1628" priority="270" operator="containsText" text="Y">
      <formula>NOT(ISERROR(SEARCH("Y",W78)))</formula>
    </cfRule>
  </conditionalFormatting>
  <conditionalFormatting sqref="N79:V79">
    <cfRule type="containsText" dxfId="1627" priority="267" operator="containsText" text="N">
      <formula>NOT(ISERROR(SEARCH("N",N79)))</formula>
    </cfRule>
    <cfRule type="containsText" dxfId="1626" priority="268" operator="containsText" text="Y">
      <formula>NOT(ISERROR(SEARCH("Y",N79)))</formula>
    </cfRule>
  </conditionalFormatting>
  <conditionalFormatting sqref="N79:U79">
    <cfRule type="containsText" dxfId="1625" priority="265" operator="containsText" text="N">
      <formula>NOT(ISERROR(SEARCH("N",N79)))</formula>
    </cfRule>
    <cfRule type="containsText" dxfId="1624" priority="266" operator="containsText" text="Y">
      <formula>NOT(ISERROR(SEARCH("Y",N79)))</formula>
    </cfRule>
  </conditionalFormatting>
  <conditionalFormatting sqref="L79:M79">
    <cfRule type="containsText" dxfId="1623" priority="263" operator="containsText" text="N">
      <formula>NOT(ISERROR(SEARCH("N",L79)))</formula>
    </cfRule>
    <cfRule type="containsText" dxfId="1622" priority="264" operator="containsText" text="Y">
      <formula>NOT(ISERROR(SEARCH("Y",L79)))</formula>
    </cfRule>
  </conditionalFormatting>
  <conditionalFormatting sqref="L79:M79">
    <cfRule type="containsText" dxfId="1621" priority="261" operator="containsText" text="N">
      <formula>NOT(ISERROR(SEARCH("N",L79)))</formula>
    </cfRule>
    <cfRule type="containsText" dxfId="1620" priority="262" operator="containsText" text="Y">
      <formula>NOT(ISERROR(SEARCH("Y",L79)))</formula>
    </cfRule>
  </conditionalFormatting>
  <conditionalFormatting sqref="J79:K79">
    <cfRule type="containsText" dxfId="1619" priority="259" operator="containsText" text="N">
      <formula>NOT(ISERROR(SEARCH("N",J79)))</formula>
    </cfRule>
    <cfRule type="containsText" dxfId="1618" priority="260" operator="containsText" text="Y">
      <formula>NOT(ISERROR(SEARCH("Y",J79)))</formula>
    </cfRule>
  </conditionalFormatting>
  <conditionalFormatting sqref="J79:K79">
    <cfRule type="containsText" dxfId="1617" priority="257" operator="containsText" text="N">
      <formula>NOT(ISERROR(SEARCH("N",J79)))</formula>
    </cfRule>
    <cfRule type="containsText" dxfId="1616" priority="258" operator="containsText" text="Y">
      <formula>NOT(ISERROR(SEARCH("Y",J79)))</formula>
    </cfRule>
  </conditionalFormatting>
  <conditionalFormatting sqref="W79:X79">
    <cfRule type="containsText" dxfId="1615" priority="255" operator="containsText" text="N">
      <formula>NOT(ISERROR(SEARCH("N",W79)))</formula>
    </cfRule>
    <cfRule type="containsText" dxfId="1614" priority="256" operator="containsText" text="Y">
      <formula>NOT(ISERROR(SEARCH("Y",W79)))</formula>
    </cfRule>
  </conditionalFormatting>
  <conditionalFormatting sqref="N80:V80">
    <cfRule type="containsText" dxfId="1613" priority="253" operator="containsText" text="N">
      <formula>NOT(ISERROR(SEARCH("N",N80)))</formula>
    </cfRule>
    <cfRule type="containsText" dxfId="1612" priority="254" operator="containsText" text="Y">
      <formula>NOT(ISERROR(SEARCH("Y",N80)))</formula>
    </cfRule>
  </conditionalFormatting>
  <conditionalFormatting sqref="N80:U80">
    <cfRule type="containsText" dxfId="1611" priority="251" operator="containsText" text="N">
      <formula>NOT(ISERROR(SEARCH("N",N80)))</formula>
    </cfRule>
    <cfRule type="containsText" dxfId="1610" priority="252" operator="containsText" text="Y">
      <formula>NOT(ISERROR(SEARCH("Y",N80)))</formula>
    </cfRule>
  </conditionalFormatting>
  <conditionalFormatting sqref="L80:M80">
    <cfRule type="containsText" dxfId="1609" priority="249" operator="containsText" text="N">
      <formula>NOT(ISERROR(SEARCH("N",L80)))</formula>
    </cfRule>
    <cfRule type="containsText" dxfId="1608" priority="250" operator="containsText" text="Y">
      <formula>NOT(ISERROR(SEARCH("Y",L80)))</formula>
    </cfRule>
  </conditionalFormatting>
  <conditionalFormatting sqref="L80:M80">
    <cfRule type="containsText" dxfId="1607" priority="247" operator="containsText" text="N">
      <formula>NOT(ISERROR(SEARCH("N",L80)))</formula>
    </cfRule>
    <cfRule type="containsText" dxfId="1606" priority="248" operator="containsText" text="Y">
      <formula>NOT(ISERROR(SEARCH("Y",L80)))</formula>
    </cfRule>
  </conditionalFormatting>
  <conditionalFormatting sqref="J80:K80">
    <cfRule type="containsText" dxfId="1605" priority="245" operator="containsText" text="N">
      <formula>NOT(ISERROR(SEARCH("N",J80)))</formula>
    </cfRule>
    <cfRule type="containsText" dxfId="1604" priority="246" operator="containsText" text="Y">
      <formula>NOT(ISERROR(SEARCH("Y",J80)))</formula>
    </cfRule>
  </conditionalFormatting>
  <conditionalFormatting sqref="J80:K80">
    <cfRule type="containsText" dxfId="1603" priority="243" operator="containsText" text="N">
      <formula>NOT(ISERROR(SEARCH("N",J80)))</formula>
    </cfRule>
    <cfRule type="containsText" dxfId="1602" priority="244" operator="containsText" text="Y">
      <formula>NOT(ISERROR(SEARCH("Y",J80)))</formula>
    </cfRule>
  </conditionalFormatting>
  <conditionalFormatting sqref="W80:X80">
    <cfRule type="containsText" dxfId="1601" priority="241" operator="containsText" text="N">
      <formula>NOT(ISERROR(SEARCH("N",W80)))</formula>
    </cfRule>
    <cfRule type="containsText" dxfId="1600" priority="242" operator="containsText" text="Y">
      <formula>NOT(ISERROR(SEARCH("Y",W80)))</formula>
    </cfRule>
  </conditionalFormatting>
  <conditionalFormatting sqref="J87:X87">
    <cfRule type="containsText" dxfId="1599" priority="237" operator="containsText" text="N">
      <formula>NOT(ISERROR(SEARCH("N",J87)))</formula>
    </cfRule>
    <cfRule type="containsText" dxfId="1598" priority="238" operator="containsText" text="Y">
      <formula>NOT(ISERROR(SEARCH("Y",J87)))</formula>
    </cfRule>
  </conditionalFormatting>
  <conditionalFormatting sqref="J86:X86">
    <cfRule type="containsText" dxfId="1597" priority="239" operator="containsText" text="N">
      <formula>NOT(ISERROR(SEARCH("N",J86)))</formula>
    </cfRule>
    <cfRule type="containsText" dxfId="1596" priority="240" operator="containsText" text="Y">
      <formula>NOT(ISERROR(SEARCH("Y",J86)))</formula>
    </cfRule>
  </conditionalFormatting>
  <conditionalFormatting sqref="J88:X88">
    <cfRule type="containsText" dxfId="1595" priority="235" operator="containsText" text="N">
      <formula>NOT(ISERROR(SEARCH("N",J88)))</formula>
    </cfRule>
    <cfRule type="containsText" dxfId="1594" priority="236" operator="containsText" text="Y">
      <formula>NOT(ISERROR(SEARCH("Y",J88)))</formula>
    </cfRule>
  </conditionalFormatting>
  <conditionalFormatting sqref="J89:X89">
    <cfRule type="containsText" dxfId="1593" priority="233" operator="containsText" text="N">
      <formula>NOT(ISERROR(SEARCH("N",J89)))</formula>
    </cfRule>
    <cfRule type="containsText" dxfId="1592" priority="234" operator="containsText" text="Y">
      <formula>NOT(ISERROR(SEARCH("Y",J89)))</formula>
    </cfRule>
  </conditionalFormatting>
  <conditionalFormatting sqref="J90:X90">
    <cfRule type="containsText" dxfId="1591" priority="231" operator="containsText" text="N">
      <formula>NOT(ISERROR(SEARCH("N",J90)))</formula>
    </cfRule>
    <cfRule type="containsText" dxfId="1590" priority="232" operator="containsText" text="Y">
      <formula>NOT(ISERROR(SEARCH("Y",J90)))</formula>
    </cfRule>
  </conditionalFormatting>
  <conditionalFormatting sqref="J91:X91">
    <cfRule type="containsText" dxfId="1589" priority="229" operator="containsText" text="N">
      <formula>NOT(ISERROR(SEARCH("N",J91)))</formula>
    </cfRule>
    <cfRule type="containsText" dxfId="1588" priority="230" operator="containsText" text="Y">
      <formula>NOT(ISERROR(SEARCH("Y",J91)))</formula>
    </cfRule>
  </conditionalFormatting>
  <conditionalFormatting sqref="J92:X92">
    <cfRule type="containsText" dxfId="1587" priority="227" operator="containsText" text="N">
      <formula>NOT(ISERROR(SEARCH("N",J92)))</formula>
    </cfRule>
    <cfRule type="containsText" dxfId="1586" priority="228" operator="containsText" text="Y">
      <formula>NOT(ISERROR(SEARCH("Y",J92)))</formula>
    </cfRule>
  </conditionalFormatting>
  <conditionalFormatting sqref="J93:X93">
    <cfRule type="containsText" dxfId="1585" priority="225" operator="containsText" text="N">
      <formula>NOT(ISERROR(SEARCH("N",J93)))</formula>
    </cfRule>
    <cfRule type="containsText" dxfId="1584" priority="226" operator="containsText" text="Y">
      <formula>NOT(ISERROR(SEARCH("Y",J93)))</formula>
    </cfRule>
  </conditionalFormatting>
  <conditionalFormatting sqref="J94:X94">
    <cfRule type="containsText" dxfId="1583" priority="223" operator="containsText" text="N">
      <formula>NOT(ISERROR(SEARCH("N",J94)))</formula>
    </cfRule>
    <cfRule type="containsText" dxfId="1582" priority="224" operator="containsText" text="Y">
      <formula>NOT(ISERROR(SEARCH("Y",J94)))</formula>
    </cfRule>
  </conditionalFormatting>
  <conditionalFormatting sqref="F95">
    <cfRule type="containsText" dxfId="1581" priority="221" operator="containsText" text="C">
      <formula>NOT(ISERROR(SEARCH("C",F95)))</formula>
    </cfRule>
    <cfRule type="containsText" dxfId="1580" priority="222" operator="containsText" text="W">
      <formula>NOT(ISERROR(SEARCH("W",F95)))</formula>
    </cfRule>
  </conditionalFormatting>
  <conditionalFormatting sqref="J95:X97">
    <cfRule type="containsText" dxfId="1579" priority="219" operator="containsText" text="N">
      <formula>NOT(ISERROR(SEARCH("N",J95)))</formula>
    </cfRule>
    <cfRule type="containsText" dxfId="1578" priority="220" operator="containsText" text="Y">
      <formula>NOT(ISERROR(SEARCH("Y",J95)))</formula>
    </cfRule>
  </conditionalFormatting>
  <conditionalFormatting sqref="T104:X104">
    <cfRule type="containsText" dxfId="1577" priority="217" operator="containsText" text="N">
      <formula>NOT(ISERROR(SEARCH("N",T104)))</formula>
    </cfRule>
    <cfRule type="containsText" dxfId="1576" priority="218" operator="containsText" text="Y">
      <formula>NOT(ISERROR(SEARCH("Y",T104)))</formula>
    </cfRule>
  </conditionalFormatting>
  <conditionalFormatting sqref="W110:X110">
    <cfRule type="containsText" dxfId="1575" priority="177" operator="containsText" text="N">
      <formula>NOT(ISERROR(SEARCH("N",W110)))</formula>
    </cfRule>
    <cfRule type="containsText" dxfId="1574" priority="178" operator="containsText" text="Y">
      <formula>NOT(ISERROR(SEARCH("Y",W110)))</formula>
    </cfRule>
  </conditionalFormatting>
  <conditionalFormatting sqref="J105:S105">
    <cfRule type="containsText" dxfId="1573" priority="215" operator="containsText" text="N">
      <formula>NOT(ISERROR(SEARCH("N",J105)))</formula>
    </cfRule>
    <cfRule type="containsText" dxfId="1572" priority="216" operator="containsText" text="Y">
      <formula>NOT(ISERROR(SEARCH("Y",J105)))</formula>
    </cfRule>
  </conditionalFormatting>
  <conditionalFormatting sqref="T105:X105">
    <cfRule type="containsText" dxfId="1571" priority="213" operator="containsText" text="N">
      <formula>NOT(ISERROR(SEARCH("N",T105)))</formula>
    </cfRule>
    <cfRule type="containsText" dxfId="1570" priority="214" operator="containsText" text="Y">
      <formula>NOT(ISERROR(SEARCH("Y",T105)))</formula>
    </cfRule>
  </conditionalFormatting>
  <conditionalFormatting sqref="U106:X106">
    <cfRule type="containsText" dxfId="1569" priority="211" operator="containsText" text="N">
      <formula>NOT(ISERROR(SEARCH("N",U106)))</formula>
    </cfRule>
    <cfRule type="containsText" dxfId="1568" priority="212" operator="containsText" text="Y">
      <formula>NOT(ISERROR(SEARCH("Y",U106)))</formula>
    </cfRule>
  </conditionalFormatting>
  <conditionalFormatting sqref="J106:S106">
    <cfRule type="containsText" dxfId="1567" priority="209" operator="containsText" text="N">
      <formula>NOT(ISERROR(SEARCH("N",J106)))</formula>
    </cfRule>
    <cfRule type="containsText" dxfId="1566" priority="210" operator="containsText" text="Y">
      <formula>NOT(ISERROR(SEARCH("Y",J106)))</formula>
    </cfRule>
  </conditionalFormatting>
  <conditionalFormatting sqref="T106:X106">
    <cfRule type="containsText" dxfId="1565" priority="207" operator="containsText" text="N">
      <formula>NOT(ISERROR(SEARCH("N",T106)))</formula>
    </cfRule>
    <cfRule type="containsText" dxfId="1564" priority="208" operator="containsText" text="Y">
      <formula>NOT(ISERROR(SEARCH("Y",T106)))</formula>
    </cfRule>
  </conditionalFormatting>
  <conditionalFormatting sqref="X107:AA107">
    <cfRule type="containsText" dxfId="1563" priority="205" operator="containsText" text="N">
      <formula>NOT(ISERROR(SEARCH("N",X107)))</formula>
    </cfRule>
    <cfRule type="containsText" dxfId="1562" priority="206" operator="containsText" text="Y">
      <formula>NOT(ISERROR(SEARCH("Y",X107)))</formula>
    </cfRule>
  </conditionalFormatting>
  <conditionalFormatting sqref="M107:V107">
    <cfRule type="containsText" dxfId="1561" priority="203" operator="containsText" text="N">
      <formula>NOT(ISERROR(SEARCH("N",M107)))</formula>
    </cfRule>
    <cfRule type="containsText" dxfId="1560" priority="204" operator="containsText" text="Y">
      <formula>NOT(ISERROR(SEARCH("Y",M107)))</formula>
    </cfRule>
  </conditionalFormatting>
  <conditionalFormatting sqref="W107:AA107">
    <cfRule type="containsText" dxfId="1559" priority="201" operator="containsText" text="N">
      <formula>NOT(ISERROR(SEARCH("N",W107)))</formula>
    </cfRule>
    <cfRule type="containsText" dxfId="1558" priority="202" operator="containsText" text="Y">
      <formula>NOT(ISERROR(SEARCH("Y",W107)))</formula>
    </cfRule>
  </conditionalFormatting>
  <conditionalFormatting sqref="J108:L108">
    <cfRule type="containsText" dxfId="1557" priority="199" operator="containsText" text="N">
      <formula>NOT(ISERROR(SEARCH("N",J108)))</formula>
    </cfRule>
    <cfRule type="containsText" dxfId="1556" priority="200" operator="containsText" text="Y">
      <formula>NOT(ISERROR(SEARCH("Y",J108)))</formula>
    </cfRule>
  </conditionalFormatting>
  <conditionalFormatting sqref="X108">
    <cfRule type="containsText" dxfId="1555" priority="197" operator="containsText" text="N">
      <formula>NOT(ISERROR(SEARCH("N",X108)))</formula>
    </cfRule>
    <cfRule type="containsText" dxfId="1554" priority="198" operator="containsText" text="Y">
      <formula>NOT(ISERROR(SEARCH("Y",X108)))</formula>
    </cfRule>
  </conditionalFormatting>
  <conditionalFormatting sqref="M108:V108">
    <cfRule type="containsText" dxfId="1553" priority="195" operator="containsText" text="N">
      <formula>NOT(ISERROR(SEARCH("N",M108)))</formula>
    </cfRule>
    <cfRule type="containsText" dxfId="1552" priority="196" operator="containsText" text="Y">
      <formula>NOT(ISERROR(SEARCH("Y",M108)))</formula>
    </cfRule>
  </conditionalFormatting>
  <conditionalFormatting sqref="W108:X108">
    <cfRule type="containsText" dxfId="1551" priority="193" operator="containsText" text="N">
      <formula>NOT(ISERROR(SEARCH("N",W108)))</formula>
    </cfRule>
    <cfRule type="containsText" dxfId="1550" priority="194" operator="containsText" text="Y">
      <formula>NOT(ISERROR(SEARCH("Y",W108)))</formula>
    </cfRule>
  </conditionalFormatting>
  <conditionalFormatting sqref="J109:L109">
    <cfRule type="containsText" dxfId="1549" priority="191" operator="containsText" text="N">
      <formula>NOT(ISERROR(SEARCH("N",J109)))</formula>
    </cfRule>
    <cfRule type="containsText" dxfId="1548" priority="192" operator="containsText" text="Y">
      <formula>NOT(ISERROR(SEARCH("Y",J109)))</formula>
    </cfRule>
  </conditionalFormatting>
  <conditionalFormatting sqref="X109">
    <cfRule type="containsText" dxfId="1547" priority="189" operator="containsText" text="N">
      <formula>NOT(ISERROR(SEARCH("N",X109)))</formula>
    </cfRule>
    <cfRule type="containsText" dxfId="1546" priority="190" operator="containsText" text="Y">
      <formula>NOT(ISERROR(SEARCH("Y",X109)))</formula>
    </cfRule>
  </conditionalFormatting>
  <conditionalFormatting sqref="M109:V109">
    <cfRule type="containsText" dxfId="1545" priority="187" operator="containsText" text="N">
      <formula>NOT(ISERROR(SEARCH("N",M109)))</formula>
    </cfRule>
    <cfRule type="containsText" dxfId="1544" priority="188" operator="containsText" text="Y">
      <formula>NOT(ISERROR(SEARCH("Y",M109)))</formula>
    </cfRule>
  </conditionalFormatting>
  <conditionalFormatting sqref="W109:X109">
    <cfRule type="containsText" dxfId="1543" priority="185" operator="containsText" text="N">
      <formula>NOT(ISERROR(SEARCH("N",W109)))</formula>
    </cfRule>
    <cfRule type="containsText" dxfId="1542" priority="186" operator="containsText" text="Y">
      <formula>NOT(ISERROR(SEARCH("Y",W109)))</formula>
    </cfRule>
  </conditionalFormatting>
  <conditionalFormatting sqref="J110:L110">
    <cfRule type="containsText" dxfId="1541" priority="183" operator="containsText" text="N">
      <formula>NOT(ISERROR(SEARCH("N",J110)))</formula>
    </cfRule>
    <cfRule type="containsText" dxfId="1540" priority="184" operator="containsText" text="Y">
      <formula>NOT(ISERROR(SEARCH("Y",J110)))</formula>
    </cfRule>
  </conditionalFormatting>
  <conditionalFormatting sqref="X110">
    <cfRule type="containsText" dxfId="1539" priority="181" operator="containsText" text="N">
      <formula>NOT(ISERROR(SEARCH("N",X110)))</formula>
    </cfRule>
    <cfRule type="containsText" dxfId="1538" priority="182" operator="containsText" text="Y">
      <formula>NOT(ISERROR(SEARCH("Y",X110)))</formula>
    </cfRule>
  </conditionalFormatting>
  <conditionalFormatting sqref="M110:V110">
    <cfRule type="containsText" dxfId="1537" priority="179" operator="containsText" text="N">
      <formula>NOT(ISERROR(SEARCH("N",M110)))</formula>
    </cfRule>
    <cfRule type="containsText" dxfId="1536" priority="180" operator="containsText" text="Y">
      <formula>NOT(ISERROR(SEARCH("Y",M110)))</formula>
    </cfRule>
  </conditionalFormatting>
  <conditionalFormatting sqref="W111:X111">
    <cfRule type="containsText" dxfId="1535" priority="169" operator="containsText" text="N">
      <formula>NOT(ISERROR(SEARCH("N",W111)))</formula>
    </cfRule>
    <cfRule type="containsText" dxfId="1534" priority="170" operator="containsText" text="Y">
      <formula>NOT(ISERROR(SEARCH("Y",W111)))</formula>
    </cfRule>
  </conditionalFormatting>
  <conditionalFormatting sqref="J111:L111">
    <cfRule type="containsText" dxfId="1533" priority="175" operator="containsText" text="N">
      <formula>NOT(ISERROR(SEARCH("N",J111)))</formula>
    </cfRule>
    <cfRule type="containsText" dxfId="1532" priority="176" operator="containsText" text="Y">
      <formula>NOT(ISERROR(SEARCH("Y",J111)))</formula>
    </cfRule>
  </conditionalFormatting>
  <conditionalFormatting sqref="X111">
    <cfRule type="containsText" dxfId="1531" priority="173" operator="containsText" text="N">
      <formula>NOT(ISERROR(SEARCH("N",X111)))</formula>
    </cfRule>
    <cfRule type="containsText" dxfId="1530" priority="174" operator="containsText" text="Y">
      <formula>NOT(ISERROR(SEARCH("Y",X111)))</formula>
    </cfRule>
  </conditionalFormatting>
  <conditionalFormatting sqref="M111:V111">
    <cfRule type="containsText" dxfId="1529" priority="171" operator="containsText" text="N">
      <formula>NOT(ISERROR(SEARCH("N",M111)))</formula>
    </cfRule>
    <cfRule type="containsText" dxfId="1528" priority="172" operator="containsText" text="Y">
      <formula>NOT(ISERROR(SEARCH("Y",M111)))</formula>
    </cfRule>
  </conditionalFormatting>
  <conditionalFormatting sqref="W112:X112">
    <cfRule type="containsText" dxfId="1527" priority="161" operator="containsText" text="N">
      <formula>NOT(ISERROR(SEARCH("N",W112)))</formula>
    </cfRule>
    <cfRule type="containsText" dxfId="1526" priority="162" operator="containsText" text="Y">
      <formula>NOT(ISERROR(SEARCH("Y",W112)))</formula>
    </cfRule>
  </conditionalFormatting>
  <conditionalFormatting sqref="J112:L112">
    <cfRule type="containsText" dxfId="1525" priority="167" operator="containsText" text="N">
      <formula>NOT(ISERROR(SEARCH("N",J112)))</formula>
    </cfRule>
    <cfRule type="containsText" dxfId="1524" priority="168" operator="containsText" text="Y">
      <formula>NOT(ISERROR(SEARCH("Y",J112)))</formula>
    </cfRule>
  </conditionalFormatting>
  <conditionalFormatting sqref="X112">
    <cfRule type="containsText" dxfId="1523" priority="165" operator="containsText" text="N">
      <formula>NOT(ISERROR(SEARCH("N",X112)))</formula>
    </cfRule>
    <cfRule type="containsText" dxfId="1522" priority="166" operator="containsText" text="Y">
      <formula>NOT(ISERROR(SEARCH("Y",X112)))</formula>
    </cfRule>
  </conditionalFormatting>
  <conditionalFormatting sqref="M112:V112">
    <cfRule type="containsText" dxfId="1521" priority="163" operator="containsText" text="N">
      <formula>NOT(ISERROR(SEARCH("N",M112)))</formula>
    </cfRule>
    <cfRule type="containsText" dxfId="1520" priority="164" operator="containsText" text="Y">
      <formula>NOT(ISERROR(SEARCH("Y",M112)))</formula>
    </cfRule>
  </conditionalFormatting>
  <conditionalFormatting sqref="W113:X113">
    <cfRule type="containsText" dxfId="1519" priority="153" operator="containsText" text="N">
      <formula>NOT(ISERROR(SEARCH("N",W113)))</formula>
    </cfRule>
    <cfRule type="containsText" dxfId="1518" priority="154" operator="containsText" text="Y">
      <formula>NOT(ISERROR(SEARCH("Y",W113)))</formula>
    </cfRule>
  </conditionalFormatting>
  <conditionalFormatting sqref="J113:L113">
    <cfRule type="containsText" dxfId="1517" priority="159" operator="containsText" text="N">
      <formula>NOT(ISERROR(SEARCH("N",J113)))</formula>
    </cfRule>
    <cfRule type="containsText" dxfId="1516" priority="160" operator="containsText" text="Y">
      <formula>NOT(ISERROR(SEARCH("Y",J113)))</formula>
    </cfRule>
  </conditionalFormatting>
  <conditionalFormatting sqref="X113">
    <cfRule type="containsText" dxfId="1515" priority="157" operator="containsText" text="N">
      <formula>NOT(ISERROR(SEARCH("N",X113)))</formula>
    </cfRule>
    <cfRule type="containsText" dxfId="1514" priority="158" operator="containsText" text="Y">
      <formula>NOT(ISERROR(SEARCH("Y",X113)))</formula>
    </cfRule>
  </conditionalFormatting>
  <conditionalFormatting sqref="M113:V113">
    <cfRule type="containsText" dxfId="1513" priority="155" operator="containsText" text="N">
      <formula>NOT(ISERROR(SEARCH("N",M113)))</formula>
    </cfRule>
    <cfRule type="containsText" dxfId="1512" priority="156" operator="containsText" text="Y">
      <formula>NOT(ISERROR(SEARCH("Y",M113)))</formula>
    </cfRule>
  </conditionalFormatting>
  <conditionalFormatting sqref="W114:X114">
    <cfRule type="containsText" dxfId="1511" priority="145" operator="containsText" text="N">
      <formula>NOT(ISERROR(SEARCH("N",W114)))</formula>
    </cfRule>
    <cfRule type="containsText" dxfId="1510" priority="146" operator="containsText" text="Y">
      <formula>NOT(ISERROR(SEARCH("Y",W114)))</formula>
    </cfRule>
  </conditionalFormatting>
  <conditionalFormatting sqref="J114:L114">
    <cfRule type="containsText" dxfId="1509" priority="151" operator="containsText" text="N">
      <formula>NOT(ISERROR(SEARCH("N",J114)))</formula>
    </cfRule>
    <cfRule type="containsText" dxfId="1508" priority="152" operator="containsText" text="Y">
      <formula>NOT(ISERROR(SEARCH("Y",J114)))</formula>
    </cfRule>
  </conditionalFormatting>
  <conditionalFormatting sqref="X114">
    <cfRule type="containsText" dxfId="1507" priority="149" operator="containsText" text="N">
      <formula>NOT(ISERROR(SEARCH("N",X114)))</formula>
    </cfRule>
    <cfRule type="containsText" dxfId="1506" priority="150" operator="containsText" text="Y">
      <formula>NOT(ISERROR(SEARCH("Y",X114)))</formula>
    </cfRule>
  </conditionalFormatting>
  <conditionalFormatting sqref="M114:V114">
    <cfRule type="containsText" dxfId="1505" priority="147" operator="containsText" text="N">
      <formula>NOT(ISERROR(SEARCH("N",M114)))</formula>
    </cfRule>
    <cfRule type="containsText" dxfId="1504" priority="148" operator="containsText" text="Y">
      <formula>NOT(ISERROR(SEARCH("Y",M114)))</formula>
    </cfRule>
  </conditionalFormatting>
  <conditionalFormatting sqref="W115:X115">
    <cfRule type="containsText" dxfId="1503" priority="137" operator="containsText" text="N">
      <formula>NOT(ISERROR(SEARCH("N",W115)))</formula>
    </cfRule>
    <cfRule type="containsText" dxfId="1502" priority="138" operator="containsText" text="Y">
      <formula>NOT(ISERROR(SEARCH("Y",W115)))</formula>
    </cfRule>
  </conditionalFormatting>
  <conditionalFormatting sqref="J115:L115">
    <cfRule type="containsText" dxfId="1501" priority="143" operator="containsText" text="N">
      <formula>NOT(ISERROR(SEARCH("N",J115)))</formula>
    </cfRule>
    <cfRule type="containsText" dxfId="1500" priority="144" operator="containsText" text="Y">
      <formula>NOT(ISERROR(SEARCH("Y",J115)))</formula>
    </cfRule>
  </conditionalFormatting>
  <conditionalFormatting sqref="X115">
    <cfRule type="containsText" dxfId="1499" priority="141" operator="containsText" text="N">
      <formula>NOT(ISERROR(SEARCH("N",X115)))</formula>
    </cfRule>
    <cfRule type="containsText" dxfId="1498" priority="142" operator="containsText" text="Y">
      <formula>NOT(ISERROR(SEARCH("Y",X115)))</formula>
    </cfRule>
  </conditionalFormatting>
  <conditionalFormatting sqref="M115:V115">
    <cfRule type="containsText" dxfId="1497" priority="139" operator="containsText" text="N">
      <formula>NOT(ISERROR(SEARCH("N",M115)))</formula>
    </cfRule>
    <cfRule type="containsText" dxfId="1496" priority="140" operator="containsText" text="Y">
      <formula>NOT(ISERROR(SEARCH("Y",M115)))</formula>
    </cfRule>
  </conditionalFormatting>
  <conditionalFormatting sqref="W116:X119">
    <cfRule type="containsText" dxfId="1495" priority="129" operator="containsText" text="N">
      <formula>NOT(ISERROR(SEARCH("N",W116)))</formula>
    </cfRule>
    <cfRule type="containsText" dxfId="1494" priority="130" operator="containsText" text="Y">
      <formula>NOT(ISERROR(SEARCH("Y",W116)))</formula>
    </cfRule>
  </conditionalFormatting>
  <conditionalFormatting sqref="J116:L119">
    <cfRule type="containsText" dxfId="1493" priority="135" operator="containsText" text="N">
      <formula>NOT(ISERROR(SEARCH("N",J116)))</formula>
    </cfRule>
    <cfRule type="containsText" dxfId="1492" priority="136" operator="containsText" text="Y">
      <formula>NOT(ISERROR(SEARCH("Y",J116)))</formula>
    </cfRule>
  </conditionalFormatting>
  <conditionalFormatting sqref="X116:X119">
    <cfRule type="containsText" dxfId="1491" priority="133" operator="containsText" text="N">
      <formula>NOT(ISERROR(SEARCH("N",X116)))</formula>
    </cfRule>
    <cfRule type="containsText" dxfId="1490" priority="134" operator="containsText" text="Y">
      <formula>NOT(ISERROR(SEARCH("Y",X116)))</formula>
    </cfRule>
  </conditionalFormatting>
  <conditionalFormatting sqref="M116:V119">
    <cfRule type="containsText" dxfId="1489" priority="131" operator="containsText" text="N">
      <formula>NOT(ISERROR(SEARCH("N",M116)))</formula>
    </cfRule>
    <cfRule type="containsText" dxfId="1488" priority="132" operator="containsText" text="Y">
      <formula>NOT(ISERROR(SEARCH("Y",M116)))</formula>
    </cfRule>
  </conditionalFormatting>
  <conditionalFormatting sqref="C21:E24">
    <cfRule type="cellIs" dxfId="1487" priority="125" operator="between">
      <formula>0.25</formula>
      <formula>0.3499</formula>
    </cfRule>
    <cfRule type="cellIs" dxfId="1486" priority="126" operator="greaterThan">
      <formula>0.49</formula>
    </cfRule>
    <cfRule type="cellIs" dxfId="1485" priority="127" operator="between">
      <formula>0.35</formula>
      <formula>0.48999</formula>
    </cfRule>
    <cfRule type="cellIs" dxfId="1484" priority="128" operator="lessThan">
      <formula>0.25</formula>
    </cfRule>
  </conditionalFormatting>
  <conditionalFormatting sqref="J157:X157">
    <cfRule type="containsText" dxfId="1483" priority="123" operator="containsText" text="N">
      <formula>NOT(ISERROR(SEARCH("N",J157)))</formula>
    </cfRule>
    <cfRule type="containsText" dxfId="1482" priority="124" operator="containsText" text="Y">
      <formula>NOT(ISERROR(SEARCH("Y",J157)))</formula>
    </cfRule>
  </conditionalFormatting>
  <conditionalFormatting sqref="J158:X158">
    <cfRule type="containsText" dxfId="1481" priority="121" operator="containsText" text="N">
      <formula>NOT(ISERROR(SEARCH("N",J158)))</formula>
    </cfRule>
    <cfRule type="containsText" dxfId="1480" priority="122" operator="containsText" text="Y">
      <formula>NOT(ISERROR(SEARCH("Y",J158)))</formula>
    </cfRule>
  </conditionalFormatting>
  <conditionalFormatting sqref="J159:X159">
    <cfRule type="containsText" dxfId="1479" priority="119" operator="containsText" text="N">
      <formula>NOT(ISERROR(SEARCH("N",J159)))</formula>
    </cfRule>
    <cfRule type="containsText" dxfId="1478" priority="120" operator="containsText" text="Y">
      <formula>NOT(ISERROR(SEARCH("Y",J159)))</formula>
    </cfRule>
  </conditionalFormatting>
  <conditionalFormatting sqref="F125">
    <cfRule type="containsText" dxfId="1477" priority="117" operator="containsText" text="C">
      <formula>NOT(ISERROR(SEARCH("C",F125)))</formula>
    </cfRule>
    <cfRule type="containsText" dxfId="1476" priority="118" operator="containsText" text="W">
      <formula>NOT(ISERROR(SEARCH("W",F125)))</formula>
    </cfRule>
  </conditionalFormatting>
  <conditionalFormatting sqref="AB15:BK15 BM15:BO15">
    <cfRule type="containsText" dxfId="1475" priority="113" operator="containsText" text="NA">
      <formula>NOT(ISERROR(SEARCH("NA",AB15)))</formula>
    </cfRule>
    <cfRule type="cellIs" dxfId="1474" priority="114" operator="between">
      <formula>0.79</formula>
      <formula>0.505</formula>
    </cfRule>
    <cfRule type="cellIs" dxfId="1473" priority="115" operator="lessThanOrEqual">
      <formula>0.5</formula>
    </cfRule>
    <cfRule type="cellIs" dxfId="1472" priority="116" operator="greaterThanOrEqual">
      <formula>0.8</formula>
    </cfRule>
  </conditionalFormatting>
  <conditionalFormatting sqref="BL15">
    <cfRule type="containsText" dxfId="1471" priority="109" operator="containsText" text="NA">
      <formula>NOT(ISERROR(SEARCH("NA",BL15)))</formula>
    </cfRule>
    <cfRule type="cellIs" dxfId="1470" priority="110" operator="between">
      <formula>0.79</formula>
      <formula>0.505</formula>
    </cfRule>
    <cfRule type="cellIs" dxfId="1469" priority="111" operator="lessThanOrEqual">
      <formula>0.5</formula>
    </cfRule>
    <cfRule type="cellIs" dxfId="1468" priority="112" operator="greaterThanOrEqual">
      <formula>0.8</formula>
    </cfRule>
  </conditionalFormatting>
  <conditionalFormatting sqref="J221:X224">
    <cfRule type="containsText" dxfId="1467" priority="107" operator="containsText" text="N">
      <formula>NOT(ISERROR(SEARCH("N",J221)))</formula>
    </cfRule>
    <cfRule type="containsText" dxfId="1466" priority="108" operator="containsText" text="Y">
      <formula>NOT(ISERROR(SEARCH("Y",J221)))</formula>
    </cfRule>
  </conditionalFormatting>
  <conditionalFormatting sqref="F230:F232">
    <cfRule type="containsText" dxfId="1465" priority="105" operator="containsText" text="C">
      <formula>NOT(ISERROR(SEARCH("C",F230)))</formula>
    </cfRule>
    <cfRule type="containsText" dxfId="1464" priority="106" operator="containsText" text="W">
      <formula>NOT(ISERROR(SEARCH("W",F230)))</formula>
    </cfRule>
  </conditionalFormatting>
  <conditionalFormatting sqref="F233">
    <cfRule type="containsText" dxfId="1463" priority="103" operator="containsText" text="C">
      <formula>NOT(ISERROR(SEARCH("C",F233)))</formula>
    </cfRule>
    <cfRule type="containsText" dxfId="1462" priority="104" operator="containsText" text="W">
      <formula>NOT(ISERROR(SEARCH("W",F233)))</formula>
    </cfRule>
  </conditionalFormatting>
  <conditionalFormatting sqref="F234:F235">
    <cfRule type="containsText" dxfId="1461" priority="101" operator="containsText" text="C">
      <formula>NOT(ISERROR(SEARCH("C",F234)))</formula>
    </cfRule>
    <cfRule type="containsText" dxfId="1460" priority="102" operator="containsText" text="W">
      <formula>NOT(ISERROR(SEARCH("W",F234)))</formula>
    </cfRule>
  </conditionalFormatting>
  <conditionalFormatting sqref="J226:X249">
    <cfRule type="containsText" dxfId="1459" priority="99" operator="containsText" text="N">
      <formula>NOT(ISERROR(SEARCH("N",J226)))</formula>
    </cfRule>
    <cfRule type="containsText" dxfId="1458" priority="100" operator="containsText" text="Y">
      <formula>NOT(ISERROR(SEARCH("Y",J226)))</formula>
    </cfRule>
  </conditionalFormatting>
  <conditionalFormatting sqref="J250:X257 J258:K266 Q258:X258">
    <cfRule type="containsText" dxfId="1457" priority="97" operator="containsText" text="N">
      <formula>NOT(ISERROR(SEARCH("N",J250)))</formula>
    </cfRule>
    <cfRule type="containsText" dxfId="1456" priority="98" operator="containsText" text="Y">
      <formula>NOT(ISERROR(SEARCH("Y",J250)))</formula>
    </cfRule>
  </conditionalFormatting>
  <conditionalFormatting sqref="L258:L266">
    <cfRule type="containsText" dxfId="1455" priority="95" operator="containsText" text="N">
      <formula>NOT(ISERROR(SEARCH("N",L258)))</formula>
    </cfRule>
    <cfRule type="containsText" dxfId="1454" priority="96" operator="containsText" text="Y">
      <formula>NOT(ISERROR(SEARCH("Y",L258)))</formula>
    </cfRule>
  </conditionalFormatting>
  <conditionalFormatting sqref="M258:M266">
    <cfRule type="containsText" dxfId="1453" priority="93" operator="containsText" text="N">
      <formula>NOT(ISERROR(SEARCH("N",M258)))</formula>
    </cfRule>
    <cfRule type="containsText" dxfId="1452" priority="94" operator="containsText" text="Y">
      <formula>NOT(ISERROR(SEARCH("Y",M258)))</formula>
    </cfRule>
  </conditionalFormatting>
  <conditionalFormatting sqref="N258:N266">
    <cfRule type="containsText" dxfId="1451" priority="91" operator="containsText" text="N">
      <formula>NOT(ISERROR(SEARCH("N",N258)))</formula>
    </cfRule>
    <cfRule type="containsText" dxfId="1450" priority="92" operator="containsText" text="Y">
      <formula>NOT(ISERROR(SEARCH("Y",N258)))</formula>
    </cfRule>
  </conditionalFormatting>
  <conditionalFormatting sqref="O258:O266">
    <cfRule type="containsText" dxfId="1449" priority="89" operator="containsText" text="N">
      <formula>NOT(ISERROR(SEARCH("N",O258)))</formula>
    </cfRule>
    <cfRule type="containsText" dxfId="1448" priority="90" operator="containsText" text="Y">
      <formula>NOT(ISERROR(SEARCH("Y",O258)))</formula>
    </cfRule>
  </conditionalFormatting>
  <conditionalFormatting sqref="P258:P266 P259:X259 Q260:X266">
    <cfRule type="containsText" dxfId="1447" priority="87" operator="containsText" text="N">
      <formula>NOT(ISERROR(SEARCH("N",P258)))</formula>
    </cfRule>
    <cfRule type="containsText" dxfId="1446" priority="88" operator="containsText" text="Y">
      <formula>NOT(ISERROR(SEARCH("Y",P258)))</formula>
    </cfRule>
  </conditionalFormatting>
  <conditionalFormatting sqref="J267:K281 J319:K360 J393:K422 J418:X423">
    <cfRule type="containsText" dxfId="1445" priority="85" operator="containsText" text="N">
      <formula>NOT(ISERROR(SEARCH("N",J267)))</formula>
    </cfRule>
    <cfRule type="containsText" dxfId="1444" priority="86" operator="containsText" text="Y">
      <formula>NOT(ISERROR(SEARCH("Y",J267)))</formula>
    </cfRule>
  </conditionalFormatting>
  <conditionalFormatting sqref="L267:L281 L319:L360 L393:L422">
    <cfRule type="containsText" dxfId="1443" priority="83" operator="containsText" text="N">
      <formula>NOT(ISERROR(SEARCH("N",L267)))</formula>
    </cfRule>
    <cfRule type="containsText" dxfId="1442" priority="84" operator="containsText" text="Y">
      <formula>NOT(ISERROR(SEARCH("Y",L267)))</formula>
    </cfRule>
  </conditionalFormatting>
  <conditionalFormatting sqref="M267:M281 M319:M360 M393:M422">
    <cfRule type="containsText" dxfId="1441" priority="81" operator="containsText" text="N">
      <formula>NOT(ISERROR(SEARCH("N",M267)))</formula>
    </cfRule>
    <cfRule type="containsText" dxfId="1440" priority="82" operator="containsText" text="Y">
      <formula>NOT(ISERROR(SEARCH("Y",M267)))</formula>
    </cfRule>
  </conditionalFormatting>
  <conditionalFormatting sqref="N267:N281 N319:N369 N393:N422">
    <cfRule type="containsText" dxfId="1439" priority="79" operator="containsText" text="N">
      <formula>NOT(ISERROR(SEARCH("N",N267)))</formula>
    </cfRule>
    <cfRule type="containsText" dxfId="1438" priority="80" operator="containsText" text="Y">
      <formula>NOT(ISERROR(SEARCH("Y",N267)))</formula>
    </cfRule>
  </conditionalFormatting>
  <conditionalFormatting sqref="O267:O281 O319:O369 O393:O422">
    <cfRule type="containsText" dxfId="1437" priority="77" operator="containsText" text="N">
      <formula>NOT(ISERROR(SEARCH("N",O267)))</formula>
    </cfRule>
    <cfRule type="containsText" dxfId="1436" priority="78" operator="containsText" text="Y">
      <formula>NOT(ISERROR(SEARCH("Y",O267)))</formula>
    </cfRule>
  </conditionalFormatting>
  <conditionalFormatting sqref="P267:X281 P319:X369 X284:X291 P393:X422">
    <cfRule type="containsText" dxfId="1435" priority="75" operator="containsText" text="N">
      <formula>NOT(ISERROR(SEARCH("N",P267)))</formula>
    </cfRule>
    <cfRule type="containsText" dxfId="1434" priority="76" operator="containsText" text="Y">
      <formula>NOT(ISERROR(SEARCH("Y",P267)))</formula>
    </cfRule>
  </conditionalFormatting>
  <conditionalFormatting sqref="J271:K281">
    <cfRule type="containsText" dxfId="1433" priority="73" operator="containsText" text="N">
      <formula>NOT(ISERROR(SEARCH("N",J271)))</formula>
    </cfRule>
    <cfRule type="containsText" dxfId="1432" priority="74" operator="containsText" text="Y">
      <formula>NOT(ISERROR(SEARCH("Y",J271)))</formula>
    </cfRule>
  </conditionalFormatting>
  <conditionalFormatting sqref="L271:L281">
    <cfRule type="containsText" dxfId="1431" priority="71" operator="containsText" text="N">
      <formula>NOT(ISERROR(SEARCH("N",L271)))</formula>
    </cfRule>
    <cfRule type="containsText" dxfId="1430" priority="72" operator="containsText" text="Y">
      <formula>NOT(ISERROR(SEARCH("Y",L271)))</formula>
    </cfRule>
  </conditionalFormatting>
  <conditionalFormatting sqref="M271:M281">
    <cfRule type="containsText" dxfId="1429" priority="69" operator="containsText" text="N">
      <formula>NOT(ISERROR(SEARCH("N",M271)))</formula>
    </cfRule>
    <cfRule type="containsText" dxfId="1428" priority="70" operator="containsText" text="Y">
      <formula>NOT(ISERROR(SEARCH("Y",M271)))</formula>
    </cfRule>
  </conditionalFormatting>
  <conditionalFormatting sqref="N271:N281">
    <cfRule type="containsText" dxfId="1427" priority="67" operator="containsText" text="N">
      <formula>NOT(ISERROR(SEARCH("N",N271)))</formula>
    </cfRule>
    <cfRule type="containsText" dxfId="1426" priority="68" operator="containsText" text="Y">
      <formula>NOT(ISERROR(SEARCH("Y",N271)))</formula>
    </cfRule>
  </conditionalFormatting>
  <conditionalFormatting sqref="O271:O281">
    <cfRule type="containsText" dxfId="1425" priority="65" operator="containsText" text="N">
      <formula>NOT(ISERROR(SEARCH("N",O271)))</formula>
    </cfRule>
    <cfRule type="containsText" dxfId="1424" priority="66" operator="containsText" text="Y">
      <formula>NOT(ISERROR(SEARCH("Y",O271)))</formula>
    </cfRule>
  </conditionalFormatting>
  <conditionalFormatting sqref="P271:X281">
    <cfRule type="containsText" dxfId="1423" priority="63" operator="containsText" text="N">
      <formula>NOT(ISERROR(SEARCH("N",P271)))</formula>
    </cfRule>
    <cfRule type="containsText" dxfId="1422" priority="64" operator="containsText" text="Y">
      <formula>NOT(ISERROR(SEARCH("Y",P271)))</formula>
    </cfRule>
  </conditionalFormatting>
  <conditionalFormatting sqref="F272">
    <cfRule type="containsText" dxfId="1421" priority="61" operator="containsText" text="C">
      <formula>NOT(ISERROR(SEARCH("C",F272)))</formula>
    </cfRule>
    <cfRule type="containsText" dxfId="1420" priority="62" operator="containsText" text="W">
      <formula>NOT(ISERROR(SEARCH("W",F272)))</formula>
    </cfRule>
  </conditionalFormatting>
  <conditionalFormatting sqref="F273">
    <cfRule type="containsText" dxfId="1419" priority="59" operator="containsText" text="C">
      <formula>NOT(ISERROR(SEARCH("C",F273)))</formula>
    </cfRule>
    <cfRule type="containsText" dxfId="1418" priority="60" operator="containsText" text="W">
      <formula>NOT(ISERROR(SEARCH("W",F273)))</formula>
    </cfRule>
  </conditionalFormatting>
  <conditionalFormatting sqref="F203">
    <cfRule type="containsText" dxfId="1417" priority="57" operator="containsText" text="C">
      <formula>NOT(ISERROR(SEARCH("C",F203)))</formula>
    </cfRule>
    <cfRule type="containsText" dxfId="1416" priority="58" operator="containsText" text="W">
      <formula>NOT(ISERROR(SEARCH("W",F203)))</formula>
    </cfRule>
  </conditionalFormatting>
  <conditionalFormatting sqref="J282:X282">
    <cfRule type="containsText" dxfId="1415" priority="55" operator="containsText" text="N">
      <formula>NOT(ISERROR(SEARCH("N",J282)))</formula>
    </cfRule>
    <cfRule type="containsText" dxfId="1414" priority="56" operator="containsText" text="Y">
      <formula>NOT(ISERROR(SEARCH("Y",J282)))</formula>
    </cfRule>
  </conditionalFormatting>
  <conditionalFormatting sqref="J282:X282">
    <cfRule type="containsText" dxfId="1413" priority="53" operator="containsText" text="N">
      <formula>NOT(ISERROR(SEARCH("N",J282)))</formula>
    </cfRule>
    <cfRule type="containsText" dxfId="1412" priority="54" operator="containsText" text="Y">
      <formula>NOT(ISERROR(SEARCH("Y",J282)))</formula>
    </cfRule>
  </conditionalFormatting>
  <conditionalFormatting sqref="J283:X283">
    <cfRule type="containsText" dxfId="1411" priority="51" operator="containsText" text="N">
      <formula>NOT(ISERROR(SEARCH("N",J283)))</formula>
    </cfRule>
    <cfRule type="containsText" dxfId="1410" priority="52" operator="containsText" text="Y">
      <formula>NOT(ISERROR(SEARCH("Y",J283)))</formula>
    </cfRule>
  </conditionalFormatting>
  <conditionalFormatting sqref="J283:X283">
    <cfRule type="containsText" dxfId="1409" priority="49" operator="containsText" text="N">
      <formula>NOT(ISERROR(SEARCH("N",J283)))</formula>
    </cfRule>
    <cfRule type="containsText" dxfId="1408" priority="50" operator="containsText" text="Y">
      <formula>NOT(ISERROR(SEARCH("Y",J283)))</formula>
    </cfRule>
  </conditionalFormatting>
  <conditionalFormatting sqref="J284:W291">
    <cfRule type="containsText" dxfId="1407" priority="47" operator="containsText" text="N">
      <formula>NOT(ISERROR(SEARCH("N",J284)))</formula>
    </cfRule>
    <cfRule type="containsText" dxfId="1406" priority="48" operator="containsText" text="Y">
      <formula>NOT(ISERROR(SEARCH("Y",J284)))</formula>
    </cfRule>
  </conditionalFormatting>
  <conditionalFormatting sqref="J284:W291">
    <cfRule type="containsText" dxfId="1405" priority="45" operator="containsText" text="N">
      <formula>NOT(ISERROR(SEARCH("N",J284)))</formula>
    </cfRule>
    <cfRule type="containsText" dxfId="1404" priority="46" operator="containsText" text="Y">
      <formula>NOT(ISERROR(SEARCH("Y",J284)))</formula>
    </cfRule>
  </conditionalFormatting>
  <conditionalFormatting sqref="J292:X301">
    <cfRule type="containsText" dxfId="1403" priority="43" operator="containsText" text="N">
      <formula>NOT(ISERROR(SEARCH("N",J292)))</formula>
    </cfRule>
    <cfRule type="containsText" dxfId="1402" priority="44" operator="containsText" text="Y">
      <formula>NOT(ISERROR(SEARCH("Y",J292)))</formula>
    </cfRule>
  </conditionalFormatting>
  <conditionalFormatting sqref="J292:X301">
    <cfRule type="containsText" dxfId="1401" priority="41" operator="containsText" text="N">
      <formula>NOT(ISERROR(SEARCH("N",J292)))</formula>
    </cfRule>
    <cfRule type="containsText" dxfId="1400" priority="42" operator="containsText" text="Y">
      <formula>NOT(ISERROR(SEARCH("Y",J292)))</formula>
    </cfRule>
  </conditionalFormatting>
  <conditionalFormatting sqref="J302:X331">
    <cfRule type="containsText" dxfId="1399" priority="35" operator="containsText" text="N">
      <formula>NOT(ISERROR(SEARCH("N",J302)))</formula>
    </cfRule>
    <cfRule type="containsText" dxfId="1398" priority="36" operator="containsText" text="Y">
      <formula>NOT(ISERROR(SEARCH("Y",J302)))</formula>
    </cfRule>
  </conditionalFormatting>
  <conditionalFormatting sqref="J302:X331">
    <cfRule type="containsText" dxfId="1397" priority="33" operator="containsText" text="N">
      <formula>NOT(ISERROR(SEARCH("N",J302)))</formula>
    </cfRule>
    <cfRule type="containsText" dxfId="1396" priority="34" operator="containsText" text="Y">
      <formula>NOT(ISERROR(SEARCH("Y",J302)))</formula>
    </cfRule>
  </conditionalFormatting>
  <conditionalFormatting sqref="F332:F351">
    <cfRule type="containsText" dxfId="1395" priority="31" operator="containsText" text="C">
      <formula>NOT(ISERROR(SEARCH("C",F332)))</formula>
    </cfRule>
    <cfRule type="containsText" dxfId="1394" priority="32" operator="containsText" text="W">
      <formula>NOT(ISERROR(SEARCH("W",F332)))</formula>
    </cfRule>
  </conditionalFormatting>
  <conditionalFormatting sqref="F352:F360">
    <cfRule type="containsText" dxfId="1393" priority="29" operator="containsText" text="C">
      <formula>NOT(ISERROR(SEARCH("C",F352)))</formula>
    </cfRule>
    <cfRule type="containsText" dxfId="1392" priority="30" operator="containsText" text="W">
      <formula>NOT(ISERROR(SEARCH("W",F352)))</formula>
    </cfRule>
  </conditionalFormatting>
  <conditionalFormatting sqref="J361:T369">
    <cfRule type="containsText" dxfId="1391" priority="23" operator="containsText" text="N">
      <formula>NOT(ISERROR(SEARCH("N",J361)))</formula>
    </cfRule>
    <cfRule type="containsText" dxfId="1390" priority="24" operator="containsText" text="Y">
      <formula>NOT(ISERROR(SEARCH("Y",J361)))</formula>
    </cfRule>
  </conditionalFormatting>
  <conditionalFormatting sqref="J361:T369">
    <cfRule type="containsText" dxfId="1389" priority="21" operator="containsText" text="N">
      <formula>NOT(ISERROR(SEARCH("N",J361)))</formula>
    </cfRule>
    <cfRule type="containsText" dxfId="1388" priority="22" operator="containsText" text="Y">
      <formula>NOT(ISERROR(SEARCH("Y",J361)))</formula>
    </cfRule>
  </conditionalFormatting>
  <conditionalFormatting sqref="J361:T369">
    <cfRule type="containsText" dxfId="1387" priority="19" operator="containsText" text="N">
      <formula>NOT(ISERROR(SEARCH("N",J361)))</formula>
    </cfRule>
    <cfRule type="containsText" dxfId="1386" priority="20" operator="containsText" text="Y">
      <formula>NOT(ISERROR(SEARCH("Y",J361)))</formula>
    </cfRule>
  </conditionalFormatting>
  <conditionalFormatting sqref="J370:X378">
    <cfRule type="containsText" dxfId="1385" priority="17" operator="containsText" text="N">
      <formula>NOT(ISERROR(SEARCH("N",J370)))</formula>
    </cfRule>
    <cfRule type="containsText" dxfId="1384" priority="18" operator="containsText" text="Y">
      <formula>NOT(ISERROR(SEARCH("Y",J370)))</formula>
    </cfRule>
  </conditionalFormatting>
  <conditionalFormatting sqref="J370:X378">
    <cfRule type="containsText" dxfId="1383" priority="15" operator="containsText" text="N">
      <formula>NOT(ISERROR(SEARCH("N",J370)))</formula>
    </cfRule>
    <cfRule type="containsText" dxfId="1382" priority="16" operator="containsText" text="Y">
      <formula>NOT(ISERROR(SEARCH("Y",J370)))</formula>
    </cfRule>
  </conditionalFormatting>
  <conditionalFormatting sqref="J370:X378">
    <cfRule type="containsText" dxfId="1381" priority="13" operator="containsText" text="N">
      <formula>NOT(ISERROR(SEARCH("N",J370)))</formula>
    </cfRule>
    <cfRule type="containsText" dxfId="1380" priority="14" operator="containsText" text="Y">
      <formula>NOT(ISERROR(SEARCH("Y",J370)))</formula>
    </cfRule>
  </conditionalFormatting>
  <conditionalFormatting sqref="J379:X423">
    <cfRule type="containsText" dxfId="1379" priority="5" operator="containsText" text="N">
      <formula>NOT(ISERROR(SEARCH("N",J379)))</formula>
    </cfRule>
    <cfRule type="containsText" dxfId="1378" priority="6" operator="containsText" text="Y">
      <formula>NOT(ISERROR(SEARCH("Y",J379)))</formula>
    </cfRule>
  </conditionalFormatting>
  <conditionalFormatting sqref="J379:X423">
    <cfRule type="containsText" dxfId="1377" priority="3" operator="containsText" text="N">
      <formula>NOT(ISERROR(SEARCH("N",J379)))</formula>
    </cfRule>
    <cfRule type="containsText" dxfId="1376" priority="4" operator="containsText" text="Y">
      <formula>NOT(ISERROR(SEARCH("Y",J379)))</formula>
    </cfRule>
  </conditionalFormatting>
  <conditionalFormatting sqref="J379:X423">
    <cfRule type="containsText" dxfId="1375" priority="1" operator="containsText" text="N">
      <formula>NOT(ISERROR(SEARCH("N",J379)))</formula>
    </cfRule>
    <cfRule type="containsText" dxfId="1374" priority="2" operator="containsText" text="Y">
      <formula>NOT(ISERROR(SEARCH("Y",J379)))</formula>
    </cfRule>
  </conditionalFormatting>
  <dataValidations count="1">
    <dataValidation type="list" allowBlank="1" showInputMessage="1" showErrorMessage="1" sqref="E26:E360" xr:uid="{D8601865-7AA3-4B4F-A400-1C928C4B638F}">
      <formula1>$AB$25:$BO$25</formula1>
    </dataValidation>
  </dataValidations>
  <hyperlinks>
    <hyperlink ref="G31" r:id="rId1" display="https://gmatclub.com/forum/if-x-is-a-positive-integer-x-372111.html" xr:uid="{ABF98510-54CB-45D1-AD57-37587658D6A6}"/>
    <hyperlink ref="G33" r:id="rId2" display="https://gmatclub.com/forum/what-is-the-cube-root-of-y-1-the-7th-root-of-y-is-364770.html" xr:uid="{9865A7CB-1125-461F-82DC-641FBAE6B98B}"/>
    <hyperlink ref="G34" r:id="rId3" display="https://gmatclub.com/forum/if-xy-0-and-xy-3-1-2-x-what-is-y-1-x-y-1-3-2-x-318089.html" xr:uid="{C77DA331-443A-4847-930E-CFC5689ACFE5}"/>
    <hyperlink ref="G35" r:id="rId4" display="https://gmatclub.com/forum/what-is-the-product-of-the-roots-of-the-equation-x-2-4x-k-295324.html" xr:uid="{F124F51B-B998-4B3F-8655-6EA85B1C5D5D}"/>
    <hyperlink ref="G36" r:id="rId5" display="https://gmatclub.com/forum/what-is-the-value-of-integer-x-320848.html" xr:uid="{FE8AA685-9E52-4858-85DD-F7CD4DA5D9F0}"/>
    <hyperlink ref="G26" r:id="rId6" display="https://gmatclub.com/forum/is-n-136517.html" xr:uid="{343442D9-4DE9-48EF-B2F2-F1FCC4BD5CB6}"/>
    <hyperlink ref="G27" r:id="rId7" display="https://gmatclub.com/forum/is-the-nth-root-of-n-greater-than-the-cube-root-of-212750.html" xr:uid="{4E5CFA7E-5201-4329-B88F-732D4DB85037}"/>
    <hyperlink ref="G28" r:id="rId8" display="https://gmatclub.com/forum/what-is-the-value-of-q-1-q-9-1-2-2-q-281698.html" xr:uid="{BC422C8C-773C-493D-B510-5EE17467857F}"/>
    <hyperlink ref="G29" r:id="rId9" display="https://gmatclub.com/forum/is-7-n-99291.html" xr:uid="{7674E4CB-FE54-474B-8098-0CD14F871160}"/>
    <hyperlink ref="G30" r:id="rId10" display="https://gmatclub.com/forum/if-m-and-n-are-positive-integers-is-root-m-n-an-integer-135553.html" xr:uid="{323ACCB8-FEB2-4DE0-9025-13E042C69ABB}"/>
    <hyperlink ref="G32" r:id="rId11" display="https://gmatclub.com/forum/what-is-the-cube-root-of-w-136884.html" xr:uid="{ED0641A8-CBDA-4CE3-9578-B1BF71E08978}"/>
    <hyperlink ref="G37" r:id="rId12" display="https://gmatclub.com/forum/if-0-x-y-what-is-the-value-of-x-y-2-x-y-149711.html" xr:uid="{10DF21E5-D799-4FD4-8BB8-121CBB2C35A5}"/>
    <hyperlink ref="G38" r:id="rId13" display="https://gmatclub.com/forum/is-4-x-y-8-10-1-x-y-9-2-y-x-139120.html" xr:uid="{98D1A0DA-7918-452E-957D-564CA32A5B01}"/>
    <hyperlink ref="G39" r:id="rId14" display="https://gmatclub.com/forum/if-x-is-an-integer-is-9-x-9-x-b-1-3-x-3-x-b-139874.html" xr:uid="{0B05200B-8260-459A-A3D6-12913EBA1BF3}"/>
    <hyperlink ref="G40" r:id="rId15" display="https://gmatclub.com/forum/if-2-x-y-4-8-what-is-the-value-of-y-207704.html" xr:uid="{C7EA9F82-960A-47EB-9817-8E13092C3715}"/>
    <hyperlink ref="G41" r:id="rId16" display="https://gmatclub.com/forum/is-zp-negative-207652.html" xr:uid="{7B8FF77B-430D-4450-A8EB-86D83C3F93B1}"/>
    <hyperlink ref="G42" r:id="rId17" display="https://gmatclub.com/forum/if-x-and-y-are-nonzero-integers-is-x-y-y-x-1-x-y-2-2-y-98542.html" xr:uid="{3A912F17-C71F-479A-81D6-BBD6E48D7E41}"/>
    <hyperlink ref="G161" r:id="rId18" display="https://gmatclub.com/forum/is-5-k-less-than-144719.html" xr:uid="{78FE7CFD-9A73-4890-9401-9C1714A2E85C}"/>
    <hyperlink ref="G162" r:id="rId19" display="https://gmatclub.com/forum/what-is-the-value-of-a-2-b-104673.html" xr:uid="{E4C127B3-8C66-4282-8533-61CA87D5E158}"/>
    <hyperlink ref="G163" r:id="rId20" display="https://gmatclub.com/forum/what-is-the-value-of-2-x-2-x-1-x-0-2-4-x-4-x-272891.html" xr:uid="{D3F232D4-B835-453A-B67C-A4C4DBEF2FD2}"/>
    <hyperlink ref="G164" r:id="rId21" display="https://gmatclub.com/forum/if-a-and-b-are-integers-is-a-5-4-b-1-a-3-27-2-b-294313.html" xr:uid="{8DD5CDEE-EF9B-4EDB-BC6C-A4E43C38B948}"/>
    <hyperlink ref="G165" r:id="rId22" display="https://gmatclub.com/forum/if-x-0-what-is-the-value-of-x-245609.html" xr:uid="{7EF44D79-9ACF-4119-A12E-9EBC63174C76}"/>
    <hyperlink ref="G43" r:id="rId23" display="https://gmatclub.com/forum/a-chef-mixes-p-ounces-of-60-sugar-solution-with-q-ounces-of-a-10-sug-194033.html" xr:uid="{E76B7B0A-4822-440C-A7CC-6DADE148F251}"/>
    <hyperlink ref="G44" r:id="rId24" display="https://gmatclub.com/forum/a-painter-wishes-to-paint-a-house-turquoise-to-make-the-color-he-sel-192551.html" xr:uid="{5A13D23F-8E74-4543-965D-95D23ABB5C52}"/>
    <hyperlink ref="G45" r:id="rId25" display="https://gmatclub.com/forum/a-chemist-combined-a-milliliters-of-a-solution-that-139432.html" xr:uid="{E3997464-8C27-4B80-9ED0-486696D1DE2B}"/>
    <hyperlink ref="G46" r:id="rId26" display="https://gmatclub.com/forum/if-a-rectangular-region-has-perimeter-p-inches-and-area-a-sq-160255.html" xr:uid="{57953593-BC34-4A7D-9AF3-749BE43E5C49}"/>
    <hyperlink ref="G47" r:id="rId27" display="https://gmatclub.com/forum/in-the-figure-shown-what-is-the-area-of-triangular-region-prt-162366.html" xr:uid="{7C263189-129B-4753-B13E-3A245969E54E}"/>
    <hyperlink ref="G48" r:id="rId28" display="https://gmatclub.com/forum/in-the-figure-above-what-is-the-value-of-x-y-144330.html" xr:uid="{6DD2A0D9-330F-454D-AAE9-49C733DBA98B}"/>
    <hyperlink ref="G49" r:id="rId29" display="https://gmatclub.com/forum/a-tank-is-filled-with-gasoline-to-a-depth-of-exactly-2-feet-the-tank-202262.html" xr:uid="{9016DF22-55FB-4C95-B0AF-6BAE71C2379B}"/>
    <hyperlink ref="G50" r:id="rId30" display="https://gmatclub.com/forum/what-is-the-value-of-x-y-in-the-figure-above-144723.html" xr:uid="{1E6B9826-CD96-495C-B9F4-3D7002CCC3E0}"/>
    <hyperlink ref="G51" r:id="rId31" display="https://gmatclub.com/forum/pat-bought-5-pounds-of-apples-how-many-pounds-of-pears-could-he-have-54823.html" xr:uid="{DF2810A4-F057-44BF-BA1F-0AAE2B9E9B27}"/>
    <hyperlink ref="G52" r:id="rId32" display="https://gmatclub.com/forum/from-leland-s-gross-pay-of-p-dollars-last-week-t-percent-42484.html" xr:uid="{E9E8F91E-2A37-4BE5-B6C2-FAD7E8E3AD7D}"/>
    <hyperlink ref="G53" r:id="rId33" display="https://gmatclub.com/forum/on-a-certain-sight-seeing-tour-the-ratio-of-the-number-of-women-to-th-68645.html" xr:uid="{7A145BF4-404A-4E34-AA45-EEC7C19BFF88}"/>
    <hyperlink ref="G54" r:id="rId34" display="https://gmatclub.com/forum/in-a-certain-business-production-index-p-is-directly-proportional-to-63570.html" xr:uid="{2159AB5D-C1BC-45E1-8153-8789FCF9DCB6}"/>
    <hyperlink ref="G56" r:id="rId35" display="https://gmatclub.com/forum/the-cost-of-delivery-for-an-order-of-desk-chairs-was-10-00-for-the-fi-124235.html" xr:uid="{FE5759B1-CEC3-4F6C-913F-A6CA8A01D39B}"/>
    <hyperlink ref="G55" r:id="rId36" display="https://gmatclub.com/forum/there-were-2-apples-and-5-bananas-in-a-basket-after-72617.html" xr:uid="{CF022D4E-27A9-4ED2-9D5C-ABDB0BBA2760}"/>
    <hyperlink ref="G57" r:id="rId37" display="https://gmatclub.com/forum/martha-bought-several-pencils-if-each-pencil-was-either-a-100204.html" xr:uid="{6B222A5F-A46B-4B27-8393-3A16C93F5C26}"/>
    <hyperlink ref="G58" r:id="rId38" display="https://gmatclub.com/forum/the-point-a-b-c-and-d-are-on-the-number-line-not-necessa-23188.html" xr:uid="{B5BC4618-4F2F-49C6-A8C4-5D9EBA142E89}"/>
    <hyperlink ref="G59" r:id="rId39" display="https://gmatclub.com/forum/in-isosceles-triangle-rst-what-is-the-measure-of-angle-r-129378.html" xr:uid="{EDCEF08C-7411-407A-9F79-11FB2169397F}"/>
    <hyperlink ref="G60" r:id="rId40" display="https://gmatclub.com/forum/collection-of-8-ds-questions-85290.html" xr:uid="{286293A1-992A-4BF9-BBAD-7AFB853E0661}"/>
    <hyperlink ref="G61" r:id="rId41" display="https://gmatclub.com/forum/collection-of-8-ds-questions-85290.html" xr:uid="{DA204233-E886-4614-B59C-D8F87C482DF4}"/>
    <hyperlink ref="G62" r:id="rId42" display="https://gmatclub.com/forum/collection-of-8-ds-questions-85290.html" xr:uid="{98A68F15-2EDE-4D10-B57A-32542AB4736D}"/>
    <hyperlink ref="G63" r:id="rId43" display="https://gmatclub.com/forum/collection-of-8-ds-questions-85290.html" xr:uid="{A23E1924-F02C-4E78-BE6B-321BA81AE086}"/>
    <hyperlink ref="G64" r:id="rId44" display="https://gmatclub.com/forum/collection-of-8-ds-questions-85290.html" xr:uid="{9B8932A4-79AA-4232-B2AD-4E51BBC020C4}"/>
    <hyperlink ref="G65" r:id="rId45" display="https://gmatclub.com/forum/collection-of-8-ds-questions-85290.html" xr:uid="{ADDE7ABD-B8F9-4419-92D6-91EF4DA042A4}"/>
    <hyperlink ref="G66" r:id="rId46" display="https://gmatclub.com/forum/collection-of-8-ds-questions-85290.html" xr:uid="{78C977DA-9287-4283-B038-E651AA480458}"/>
    <hyperlink ref="G67" r:id="rId47" display="https://gmatclub.com/forum/collection-of-8-ds-questions-85290.html" xr:uid="{CC2AE58C-D25F-4AD0-B9A9-4812AF068D16}"/>
    <hyperlink ref="G68" r:id="rId48" display="https://gmatclub.com/forum/square-abcd-is-inscribed-in-circle-o-what-is-the-area-of-square-regio-207478.html" xr:uid="{0B97F04C-889D-45EC-8314-F14E6726106E}"/>
    <hyperlink ref="G69" r:id="rId49" display="https://gmatclub.com/forum/what-is-the-perimeter-of-isosceles-triangle-abc-34552.html" xr:uid="{D8654079-DE42-47F3-B3B0-275D2886B4BA}"/>
    <hyperlink ref="G70" r:id="rId50" display="https://gmatclub.com/forum/circle-1-circle-2-and-circle-3-have-the-same-center-and-have-a-radiu-217490.html" xr:uid="{6069F151-B964-4A8E-9808-A43282BF3085}"/>
    <hyperlink ref="G71" r:id="rId51" display="https://gmatclub.com/forum/in-an-experiment-half-of-the-participants-received-only-drug-x-while-373398.html" xr:uid="{77B23ACC-072C-4F02-BD39-5B534090EC82}"/>
    <hyperlink ref="G72" r:id="rId52" display="https://gmatclub.com/forum/a-certain-medical-insurance-company-sold-two-types-of-policies-indivi-373454.html" xr:uid="{A3144378-3025-4466-A66A-7CB4D6159167}"/>
    <hyperlink ref="G73" r:id="rId53" display="https://gmatclub.com/forum/the-population-of-the-town-of-paxton-continuously-increased-in-the-two-373394.html" xr:uid="{B44BA771-0787-427F-99F8-DE3AA5CBFA77}"/>
    <hyperlink ref="G74" r:id="rId54" display="https://gmatclub.com/forum/the-number-of-dogs-stocked-at-a-certain-pet-shop-is-k-times-the-number-373739.html" xr:uid="{C3E48E6E-5253-486F-B966-B16AE3D3C216}"/>
    <hyperlink ref="G75" r:id="rId55" display="https://gmatclub.com/forum/vijay-made-a-telephone-call-if-vijay-s-total-cost-for-the-call-was-373405.html" xr:uid="{21409C24-6985-4826-8C87-DA5EEDA30DCD}"/>
    <hyperlink ref="G76" r:id="rId56" display="https://gmatclub.com/forum/what-is-the-value-of-x-1-x-3-2-x-373456.html" xr:uid="{82B46EDF-5F35-4D50-B681-A344FBB32AF4}"/>
    <hyperlink ref="G77" r:id="rId57" display="https://gmatclub.com/forum/if-x-equals-one-of-the-numbers-1-54-1-23-or-1-12-then-1-1-55-x-373653.html" xr:uid="{4D063809-16FA-47A3-9546-DB4E7AD73C7D}"/>
    <hyperlink ref="G78" r:id="rId58" display="https://gmatclub.com/forum/what-is-the-height-of-a-rectangular-tank-1-the-area-of-the-base-of-373487.html" xr:uid="{C9E254C9-4CA0-4336-A5EB-8CE18A8B581A}"/>
    <hyperlink ref="G79" r:id="rId59" display="https://gmatclub.com/forum/is-kjm-0-1-k-is-positive-2-j-is-negative-373402.html" xr:uid="{70B58BF5-05D4-4A0A-B78F-052D8E3A4653}"/>
    <hyperlink ref="G80" r:id="rId60" display="https://gmatclub.com/forum/the-length-and-width-of-a-rectangular-box-are-6-feet-and-5-feet-respe-373395.html" xr:uid="{0992D05D-83F4-4957-85F2-235CF4CF2143}"/>
    <hyperlink ref="G81" r:id="rId61" display="https://gmatclub.com/forum/is-3-n-2-k-1-k-n-1-2-n-is-a-positive-integer-344604.html" xr:uid="{CAD1C3E4-A7CC-47EA-AA9E-EF6D663D2591}"/>
    <hyperlink ref="G82" r:id="rId62" display="https://gmatclub.com/forum/if-u-v-4-what-is-the-value-of-y-u-335694.html" xr:uid="{005A3C0C-5B25-442A-AA38-1790E0437C9C}"/>
    <hyperlink ref="G83" r:id="rId63" display="https://gmatclub.com/forum/what-is-the-value-of-x-1-y-1-y-1-x-2-x-2-y-2-x-367670.html" xr:uid="{778D0247-1C1C-4BB5-B560-C7B1B3960590}"/>
    <hyperlink ref="G84" r:id="rId64" display="https://gmatclub.com/forum/if-x-3a-and-y-x-4a-then-what-is-the-value-of-y-364851.html" xr:uid="{04AA6696-9AD5-4495-B0AB-76B6990BD17C}"/>
    <hyperlink ref="G85" r:id="rId65" display="https://gmatclub.com/forum/if-x-y-z-what-is-the-value-of-y-1-x-7-2-z-x-320515.html" xr:uid="{A3927861-C624-4854-AA9F-08F6A93FBD05}"/>
    <hyperlink ref="G86" r:id="rId66" display="https://gmatclub.com/forum/is-x-15-y-25-1-5y-3x-8x-2y-2-6y-5x-10x-3y-310774.html" xr:uid="{1A673AB3-BF98-4BB2-BEE7-B40E751BAD8A}"/>
    <hyperlink ref="G90" r:id="rId67" display="https://gmatclub.com/forum/is-x-3-x-277805.html" xr:uid="{AD82CCD5-1EC4-4190-9987-8EDF7EB4F8BA}"/>
    <hyperlink ref="G88" r:id="rId68" display="https://gmatclub.com/forum/if-l-denotes-the-thousandths-digit-in-the-decimal-representation-of-n-302832.html" xr:uid="{7D3C5D74-AE9F-45D3-BE4F-9B979112F813}"/>
    <hyperlink ref="G91" r:id="rId69" display="https://gmatclub.com/forum/if-x-a-x-b-0-is-b-s-1-s-a-2-s-is-a-root-of-x-362961.html" xr:uid="{FA67BF22-37C7-422C-9010-6232E870640E}"/>
    <hyperlink ref="G89" r:id="rId70" display="https://gmatclub.com/forum/maria-has-2-45-consisting-of-coins-each-worth-either-0-05-or-303917.html" xr:uid="{8BD1EEEE-F103-48C6-A3D5-9FD92D7DA03A}"/>
    <hyperlink ref="G87" r:id="rId71" display="https://gmatclub.com/forum/if-x-1-and-y-1-then-what-is-the-value-of-xy-x-x-1-y-299838.html" xr:uid="{3EA224CB-C7E0-4281-AE0C-76663C0EE992}"/>
    <hyperlink ref="G92" r:id="rId72" display="https://gmatclub.com/forum/sets-m-and-n-contain-exactly-m-and-n-elements-respectively-215571.html" xr:uid="{2B7A622D-6B0D-4941-A713-F65DD82E2006}"/>
    <hyperlink ref="G93" r:id="rId73" display="https://gmatclub.com/forum/what-is-the-probability-that-a-student-randomly-selected-from-a-class-13843.html" xr:uid="{E39AA677-A18E-487B-B8B0-AC42623C8601}"/>
    <hyperlink ref="G94" r:id="rId74" display="https://gmatclub.com/forum/is-the-number-of-members-of-club-x-greater-than-the-number-of-members-128641.html" xr:uid="{37CD460E-9C0F-4909-BDA2-D26A4AAC447A}"/>
    <hyperlink ref="G95" r:id="rId75" display="https://gmatclub.com/forum/when-1-000-children-were-inoculated-with-a-certain-vaccine-54472.html" xr:uid="{D362CEDD-7B74-4865-B601-F22FFBFBA5B7}"/>
    <hyperlink ref="G96" r:id="rId76" display="https://gmatclub.com/forum/at-a-two-day-seminar-90-percent-of-those-registered-attended-the-semi-24636.html" xr:uid="{0D622990-A67F-495C-8E4A-1DF8D0FA565A}"/>
    <hyperlink ref="G97" r:id="rId77" display="https://gmatclub.com/forum/of-the-800-sweaters-in-a-certain-store-150-are-red-how-75446.html" xr:uid="{974C0367-78E7-4503-9A27-8E4CD7412DC8}"/>
    <hyperlink ref="G98" r:id="rId78" display="https://gmatclub.com/forum/a-fair-six-sided-dice-was-rolled-n-times-what-is-the-value-of-n-261410.html" xr:uid="{D4CD8C7D-2501-4023-AEF0-E72FC3D20C30}"/>
    <hyperlink ref="G99" r:id="rId79" display="https://gmatclub.com/forum/each-of-the-50-students-participating-in-a-workshop-is-either-an-under-217766.html" xr:uid="{EAE48470-748B-491A-B1CD-ED62DFE8BF43}"/>
    <hyperlink ref="G100" r:id="rId80" display="https://gmatclub.com/forum/a-certain-panel-is-to-be-composed-of-exactly-three-women-and-108964.html" xr:uid="{A4AEBE0B-406C-4E0C-9CC9-E055A2AFA8F0}"/>
    <hyperlink ref="G101" r:id="rId81" display="https://gmatclub.com/forum/a-jar-contains-20-marbles-each-of-a-single-color-red-green-blue-o-330285.html" xr:uid="{06C47B82-9178-4C95-A873-E2CCFA1A270D}"/>
    <hyperlink ref="G102" r:id="rId82" display="https://gmatclub.com/forum/from-a-group-of-j-employees-k-will-be-selected-at-random-to-sit-in-193411.html" xr:uid="{D8514A9C-1219-4282-896D-CD9AC20B81A3}"/>
    <hyperlink ref="G103" r:id="rId83" display="https://gmatclub.com/forum/what-is-the-probability-that-it-will-rain-tomorrow-188965.html" xr:uid="{C8C67114-BB46-4E89-A4E1-C9F78CC37F6F}"/>
    <hyperlink ref="G104" r:id="rId84" display="https://gmatclub.com/forum/terry-holds-12-cards-each-of-which-is-red-white-green-or-blue-if-138737.html" xr:uid="{74301980-1155-4D36-A9A0-C5CE2AA2D684}"/>
    <hyperlink ref="G105" r:id="rId85" display="https://gmatclub.com/forum/a-box-of-light-bulbs-contains-exactly-3-light-bulbs-that-are-defective-305939.html" xr:uid="{EBBE6BFA-41C3-48B0-BCCB-491281EE3597}"/>
    <hyperlink ref="G106" r:id="rId86" display="https://gmatclub.com/forum/there-are-exactly-6-teams-in-league-x-what-was-the-total-128709.html" xr:uid="{336EB86B-3E08-4ACA-B4D3-5D3AA7141DBD}"/>
    <hyperlink ref="G107" r:id="rId87" display="https://gmatclub.com/forum/how-many-employees-are-in-company-c-1-there-are-120-ways-to-form-a-331523.html" xr:uid="{BD397579-3EF9-4CE8-A97E-D950FA12DD31}"/>
    <hyperlink ref="G108" r:id="rId88" display="https://gmatclub.com/forum/if-r-and-s-are-positive-integers-can-the-fraction-r-s-be-expressed-as-141000.html" xr:uid="{B0EE319C-E912-40AF-B591-A6C88F1B88FA}"/>
    <hyperlink ref="G109" r:id="rId89" display="https://gmatclub.com/forum/if-x-and-y-are-positive-integers-is-xy-even-243454.html" xr:uid="{B1C0389B-9260-4AFA-BBAD-A3B94CD4177B}"/>
    <hyperlink ref="G110" r:id="rId90" display="https://gmatclub.com/forum/if-x-is-a-positive-integer-is-x-4-divisible-by-330259.html" xr:uid="{CA341E02-A315-4A0B-BA68-BEDC3E6B53BD}"/>
    <hyperlink ref="G111" r:id="rId91" display="https://gmatclub.com/forum/is-the-integer-n-odd-1-n-is-divisible-by-3-2-2n-is-divisible-by-91399.html" xr:uid="{5128999F-A4CB-4DBD-B035-868E6266B9BF}"/>
    <hyperlink ref="G112" r:id="rId92" display="https://gmatclub.com/forum/if-n-is-an-integer-greater-than-9-and-less-than-21-is-n-even-373429.html" xr:uid="{4F1A4B7D-4CC8-454E-B7EC-2FDCC9EA7733}"/>
    <hyperlink ref="G113" r:id="rId93" display="https://gmatclub.com/forum/the-integers-r-s-and-t-all-have-the-same-remainder-when-div-160341.html" xr:uid="{5B09108F-87A7-4AA1-9CAA-35BA123F50BD}"/>
    <hyperlink ref="G115" r:id="rId94" display="https://gmatclub.com/forum/if-m-and-n-are-positive-integers-is-m-n-2m-n-2n-m-div-371298.html" xr:uid="{EE3E4AF7-3967-45D1-9C8B-D9A3357BF916}"/>
    <hyperlink ref="G116" r:id="rId95" display="https://gmatclub.com/forum/n-is-a-positive-integer-less-than-300-is-n-prime-295723.html" xr:uid="{3897CB8A-D2FA-4DF6-B89A-2B38F308FF4C}"/>
    <hyperlink ref="G117" r:id="rId96" display="https://gmatclub.com/forum/if-x-is-a-positive-integer-greater-than-1-what-is-the-value-of-x-222257.html" xr:uid="{3908633E-7BA4-4FA7-9DF0-74867793DA85}"/>
    <hyperlink ref="G118" r:id="rId97" display="https://gmatclub.com/forum/if-a-certain-positive-integer-is-divided-by-9-the-remainder-146022.html" xr:uid="{0B775B4D-C29D-40F5-947B-54506569A54F}"/>
    <hyperlink ref="G119" r:id="rId98" display="https://gmatclub.com/forum/is-integer-y-is-divisible-by-174999.html" xr:uid="{9A280928-05E3-4A09-B09D-17A379CEDB27}"/>
    <hyperlink ref="G114" r:id="rId99" display="https://gmatclub.com/forum/the-product-of-digits-of-a-positive-three-digit-integer-k-is-120-is-k-371479.html" xr:uid="{8277AD3D-0504-437C-9858-8427A44A5072}"/>
    <hyperlink ref="G120" r:id="rId100" display="https://gmatclub.com/forum/in-the-figure-shown-what-is-the-value-of-x-125923.html" xr:uid="{F15A72E7-ED34-49A6-BAC4-17C5729C614E}"/>
    <hyperlink ref="G121" r:id="rId101" display="https://gmatclub.com/forum/is-x-y-x-y-1-y-x-2-xy-123108.html" xr:uid="{EE065A43-8588-4A0B-8DFC-221B0F311B2E}"/>
    <hyperlink ref="G122" r:id="rId102" display="https://gmatclub.com/forum/are-x-and-y-both-positive-1-2x-2y-1-2-x-y-63377.html" xr:uid="{F3307863-9AE3-48D7-9D18-2795415E1FC1}"/>
    <hyperlink ref="G123" r:id="rId103" display="https://gmatclub.com/forum/in-the-figure-shown-point-o-is-the-center-of-the-semicircle-and-point-89662.html" xr:uid="{0B36DFDE-7D14-46A7-8EB9-0B03F100A0EC}"/>
    <hyperlink ref="G146" r:id="rId104" display="https://gmatclub.com/forum/of-the-60-animals-on-a-certain-farm-2-3-are-either-pigs-or-cows-how-92062.html" xr:uid="{96748674-3006-4BF0-8609-01315D2AC02D}"/>
    <hyperlink ref="G147" r:id="rId105" display="https://gmatclub.com/forum/if-x-is-not-equal-to-0-is-x-less-than-1-1-x-x-x-2-x-x-86140.html" xr:uid="{A3919F9C-FEA9-47F0-AE01-224E731960AD}"/>
    <hyperlink ref="G148" r:id="rId106" display="https://gmatclub.com/forum/is-x-3-2-1-2-3-x-1-x-3-2-x-x-62992.html" xr:uid="{807DCEB3-8086-4FC8-81BD-82FEB4F992A7}"/>
    <hyperlink ref="G149" r:id="rId107" display="https://gmatclub.com/forum/is-xy-0-1-x-y-2-2-x-2y-114731.html" xr:uid="{B449E918-C65B-4DC7-9265-01BE85B841E1}"/>
    <hyperlink ref="G150" r:id="rId108" display="https://gmatclub.com/forum/the-hypotenuse-of-a-right-triangle-is-10-cm-what-is-the-93911.html" xr:uid="{52E9B196-451F-468C-837A-143F978BA10D}"/>
    <hyperlink ref="G151" r:id="rId109" display="https://gmatclub.com/forum/train-a-leaves-new-york-for-boston-at-3-pm-and-travels-at-97694.html" xr:uid="{FB75BD5C-1787-420B-B8C0-108CA1837D30}"/>
    <hyperlink ref="G152" r:id="rId110" display="https://gmatclub.com/forum/for-any-integers-x-and-y-min-x-y-and-max-x-y-denote-the-94998.html" xr:uid="{846DE7A5-94DE-44BB-BDEF-54BBE1A3BB27}"/>
    <hyperlink ref="G153" r:id="rId111" display="https://gmatclub.com/forum/a-school-administrator-will-assign-each-student-in-a-group-127509.html" xr:uid="{F85FF10B-8792-41A8-ACE8-0E10A59A2754}"/>
    <hyperlink ref="G154" r:id="rId112" display="https://gmatclub.com/forum/at-least-100-students-at-a-certain-high-school-study-japanes-92305.html" xr:uid="{B25765D9-F636-4551-BBF3-8FA53E70C94A}"/>
    <hyperlink ref="G155" r:id="rId113" display="https://gmatclub.com/forum/of-the-students-who-eat-in-a-certain-cafeteria-each-student-either-95246.html" xr:uid="{CD9BDA45-7FBA-4318-A5DB-44049646CCDE}"/>
    <hyperlink ref="G156" r:id="rId114" display="https://gmatclub.com/forum/if-x-y-and-z-are-three-digit-positive-integers-and-if-x-139138.html" xr:uid="{05F85CED-F3D8-457A-8022-AC3E63B7ADD7}"/>
    <hyperlink ref="G157" r:id="rId115" display="https://gmatclub.com/forum/the-table-above-shows-the-results-of-a-survey-of-100-voters-who-each-89187.html" xr:uid="{714CFF4F-095B-4353-B577-768E3211E1D9}"/>
    <hyperlink ref="G158" r:id="rId116" display="https://gmatclub.com/forum/machines-x-and-y-work-at-their-respective-constant-rates-how-many-mor-128011.html" xr:uid="{78F3DB67-DAB5-4E5D-9438-5BE419D1D41A}"/>
    <hyperlink ref="G159" r:id="rId117" display="https://gmatclub.com/forum/on-the-number-line-the-distance-between-x-and-y-is-greater-than-the-127014.html" xr:uid="{24487F2D-376A-4F46-B7C6-EA12E7E529AF}"/>
    <hyperlink ref="G160" r:id="rId118" display="https://gmatclub.com/forum/if-p-and-n-are-positive-integers-and-p-n-what-is-the-remainder-when-128002.html" xr:uid="{6ABD80D9-BCC7-4C43-8925-8769958FB7F8}"/>
    <hyperlink ref="G124" r:id="rId119" display="https://gmatclub.com/forum/which-does-a-rancher-have-a-greater-number-of-cows-or-sheep-375119.html" xr:uid="{B301F696-8788-41D3-A81A-B55F9B533039}"/>
    <hyperlink ref="G125" r:id="rId120" display="https://gmatclub.com/forum/the-integers-x-and-y-are-positive-x-y-8-and-y-375130.html" xr:uid="{31563C89-8C83-4BA9-83FC-719C93218585}"/>
    <hyperlink ref="G126" r:id="rId121" display="https://gmatclub.com/forum/company-q-has-18-000-employees-40-percent-of-whom-are-married-what-375123.html" xr:uid="{94C7A431-D202-4910-9A8E-9F3785EF8F3D}"/>
    <hyperlink ref="G127" r:id="rId122" display="https://gmatclub.com/forum/what-is-the-selling-price-of-a-radio-after-its-original-price-is-reduc-375121.html" xr:uid="{025189C6-9E99-4B8D-81AA-D8927C2E96DD}"/>
    <hyperlink ref="G129" r:id="rId123" display="https://gmatclub.com/forum/the-10-students-in-a-history-class-recently-took-an-examination-what-268872.html" xr:uid="{F6313D8A-DE60-4903-9E00-A0612D652492}"/>
    <hyperlink ref="G133" r:id="rId124" display="https://gmatclub.com/forum/a-telephone-station-has-x-processors-each-of-which-can-process-a-maxi-207702.html" xr:uid="{D3E328B4-488D-4E62-9675-538A990F1F81}"/>
    <hyperlink ref="G136" r:id="rId125" display="https://gmatclub.com/forum/an-infinite-sequence-of-positive-integers-is-called-an-alph-55723.html" xr:uid="{8BB3CBA6-93F6-4D29-A233-FAE96C42C7A2}"/>
    <hyperlink ref="G128" r:id="rId126" display="https://gmatclub.com/forum/is-rst-90398.html" xr:uid="{CCB9CF65-CA94-41B5-B81F-A53BF0177990}"/>
    <hyperlink ref="G130" r:id="rId127" display="https://gmatclub.com/forum/if-60-percent-of-the-employees-at-company-x-are-female-does-85544.html" xr:uid="{76878794-46B8-49A5-A18E-EC7CBC531B04}"/>
    <hyperlink ref="G132" r:id="rId128" display="https://gmatclub.com/forum/robots-x-y-and-z-each-assemble-components-at-their-107311.html" xr:uid="{C3BDDED1-FE5F-47D2-82AE-FE320B07B3AB}"/>
    <hyperlink ref="G138" r:id="rId129" display="https://gmatclub.com/forum/at-the-beginning-of-the-year-the-finance-committee-and-the-planning-c-207653.html" xr:uid="{CD1A6DA2-CCBF-4A5E-A8DE-68DCD0EB69E8}"/>
    <hyperlink ref="G134" r:id="rId130" display="https://gmatclub.com/forum/is-x-x-1-1-1-x-0-2-x-85666.html" xr:uid="{79C0177A-0B6A-4D67-A4FF-72AE36440F32}"/>
    <hyperlink ref="G131" r:id="rId131" display="https://gmatclub.com/forum/the-number-of-antelope-in-a-certain-herd-increases-every-99810.html" xr:uid="{95452478-1E6D-46CD-A3C4-DA4CF651238B}"/>
    <hyperlink ref="G135" r:id="rId132" display="https://gmatclub.com/forum/is-n-an-integer-1-n-2-is-an-integer-2-n-1-2-is-an-100167.html" xr:uid="{2EBB9374-F2A6-4D19-B6F8-CAB00694047C}"/>
    <hyperlink ref="G137" r:id="rId133" display="https://gmatclub.com/forum/if-abc-0-is-a-b-c-a-b-c-166395.html" xr:uid="{9CEA6745-1B30-4B7F-9955-27B8EFB00CCF}"/>
    <hyperlink ref="G139" r:id="rId134" display="https://gmatclub.com/forum/michael-arranged-all-his-books-in-a-bookcase-with-10-books-on-each-she-167334.html" xr:uid="{65397E47-AFE3-4076-9C36-BA3A0622C4FD}"/>
    <hyperlink ref="G166" r:id="rId135" display="https://gmatclub.com/forum/if-0-x-y-is-y-x-130266.html" xr:uid="{2636D1B3-47C6-47AF-B309-6741773CD2B6}"/>
    <hyperlink ref="G140" r:id="rId136" display="https://gmatclub.com/forum/if-a-and-b-are-integers-and-b-0-does-a-1-b-1-a-b-294294.html" xr:uid="{C38B7A5C-A7AC-4983-8423-7AE59C0BCB25}"/>
    <hyperlink ref="G141" r:id="rId137" display="https://gmatclub.com/forum/stores-l-and-m-each-sell-a-certain-product-at-a-different-regular-pric-140735.html" xr:uid="{B9EBBF60-475B-45C3-981F-16966995BE6D}"/>
    <hyperlink ref="G142" r:id="rId138" display="https://gmatclub.com/forum/a-lottery-is-played-by-selecting-x-distinct-single-digit-numbers-from-146802.html" xr:uid="{F99D839B-385B-4508-8CB2-10998A96C6E5}"/>
    <hyperlink ref="G143" r:id="rId139" display="https://gmatclub.com/forum/theater-m-has-25-rows-with-27-seats-in-each-row-how-many-of-the-seats-151722.html" xr:uid="{AB9BC1A6-D289-48FE-94AC-801A5A6354A2}"/>
    <hyperlink ref="G144" r:id="rId140" display="https://gmatclub.com/forum/if-the-recommended-weight-w-in-pounds-for-a-male-is-given-in-terms-217931.html" xr:uid="{48B4550E-5CA2-4750-BA95-2C79559E859A}"/>
    <hyperlink ref="G145" r:id="rId141" xr:uid="{B0349C9D-7D8B-4FF8-8B83-EC75E313428C}"/>
    <hyperlink ref="G167" r:id="rId142" xr:uid="{8EEB7DA0-B6E1-4E8F-9304-277D53CA3863}"/>
    <hyperlink ref="G168" r:id="rId143" xr:uid="{C8F06267-9AE0-4BCE-97F5-DBE7CF989C42}"/>
    <hyperlink ref="G169" r:id="rId144" xr:uid="{FF05E2BC-F187-4DBA-BAF3-040C77AFF1D2}"/>
    <hyperlink ref="G170" r:id="rId145" xr:uid="{EB4C157A-EA18-4C83-A425-D09EEE96FF00}"/>
    <hyperlink ref="G171" r:id="rId146" xr:uid="{48A7F990-18AB-45E5-A1B8-CA11D88227CF}"/>
    <hyperlink ref="G172" r:id="rId147" xr:uid="{B6E9B994-DD07-491A-A488-75152D9897E2}"/>
    <hyperlink ref="G175" r:id="rId148" xr:uid="{9D3DFFE0-F333-416C-9628-BBBE04395551}"/>
    <hyperlink ref="G176" r:id="rId149" xr:uid="{73294AEF-79A4-42EA-A2B9-876513CCAAA4}"/>
    <hyperlink ref="G177" r:id="rId150" xr:uid="{48EF8FD3-3A84-4B35-BA8C-A2D4B70C84ED}"/>
    <hyperlink ref="G178" r:id="rId151" xr:uid="{6FC0F8F6-5199-42B9-8EEB-F4B556482A1D}"/>
    <hyperlink ref="G179" r:id="rId152" xr:uid="{6A8BD450-C32B-4B22-A515-2760C60F234A}"/>
    <hyperlink ref="G180" r:id="rId153" xr:uid="{95D38976-75AF-4495-8F47-CC5F0E363D23}"/>
    <hyperlink ref="G181" r:id="rId154" xr:uid="{78A6CEAF-DBCD-491D-ADFE-83508301DBB7}"/>
    <hyperlink ref="G182" r:id="rId155" xr:uid="{52BF52E9-8461-4ECA-ABF3-EA773E93F702}"/>
    <hyperlink ref="G183" r:id="rId156" xr:uid="{9BC38092-3721-44A8-8086-7ABC77530116}"/>
    <hyperlink ref="G184" r:id="rId157" xr:uid="{77F5C319-CF42-497F-84FF-85A6505BD98D}"/>
    <hyperlink ref="G186" r:id="rId158" xr:uid="{B01A3433-09B7-4C15-9361-08AA04592D61}"/>
    <hyperlink ref="G187" r:id="rId159" xr:uid="{C4E16067-B5AE-4374-8589-DDFA3FD5B108}"/>
    <hyperlink ref="G188" r:id="rId160" xr:uid="{7261D7B1-5772-49DA-A23F-24C671A8E529}"/>
    <hyperlink ref="G189" r:id="rId161" xr:uid="{BC61D0DF-4E26-4DDB-B35A-AE8598A94DA2}"/>
    <hyperlink ref="G190" r:id="rId162" xr:uid="{F0A77204-05F0-4788-8484-AB974A922318}"/>
    <hyperlink ref="G191" r:id="rId163" xr:uid="{BACC116C-524C-433A-A22A-D02168ECA84F}"/>
    <hyperlink ref="G192" r:id="rId164" xr:uid="{EC44C585-FEE7-4620-929D-74B39057467E}"/>
    <hyperlink ref="G193" r:id="rId165" xr:uid="{DEEECFB4-6ED5-41A5-9A5D-D523952D6C40}"/>
    <hyperlink ref="G173" r:id="rId166" xr:uid="{32BE702D-9698-40E6-A661-AC3D07D49A23}"/>
    <hyperlink ref="G174" r:id="rId167" xr:uid="{883B6E8C-7A0A-420E-8F95-2CB385E5B9F3}"/>
    <hyperlink ref="G194" r:id="rId168" display="https://gmatclub.com/forum/if-r-and-s-are-the-roots-of-the-equation-x-2-bx-c-141018.html" xr:uid="{5D4A3EB0-FFF8-4BBB-96AF-0C5B1277C6AE}"/>
    <hyperlink ref="G195" r:id="rId169" display="https://gmatclub.com/forum/are-at-least-10-percent-of-the-people-in-country-x-who-are-65-years-122734.html" xr:uid="{601DE70E-71CF-4FF6-B7BC-8D28D18A8EF1}"/>
    <hyperlink ref="G196" r:id="rId170" display="https://gmatclub.com/forum/is-x-y-1-x-1-2-y-2-x-3-y-100636.html" xr:uid="{634704FD-657D-4E5E-A3AA-7FE696DEBEDE}"/>
    <hyperlink ref="G197" r:id="rId171" display="https://gmatclub.com/forum/inequality-and-absolute-value-questions-from-my-collection-86939.html" xr:uid="{CA2DF6AC-6F71-45C7-ADCD-29916BE82BDF}"/>
    <hyperlink ref="G198" r:id="rId172" display="https://gmatclub.com/forum/is-m-z-0-1-m-3z-0-2-4z-m-106381.html" xr:uid="{14CE36B2-8568-412A-9FA9-86CB26F9AB1C}"/>
    <hyperlink ref="G199" r:id="rId173" display="https://gmatclub.com/forum/if-x-u-2-v-2-y-2uv-and-z-u-2-v-2-and-if-x-163805.html" xr:uid="{398F3020-F091-4C5C-9CAC-3FEC97939365}"/>
    <hyperlink ref="G200" r:id="rId174" display="https://gmatclub.com/forum/what-is-the-value-of-y-127976.html" xr:uid="{D0988C99-CA3A-451F-BC87-0EA3547323F8}"/>
    <hyperlink ref="G201" r:id="rId175" display="https://gmatclub.com/forum/if-x-y-and-z-are-integers-and-xy-z-is-an-odd-integer-is-x-an-even-81562.html" xr:uid="{B2D4E0C8-BA70-470D-ACEC-FC01DC0CD00E}"/>
    <hyperlink ref="G202" r:id="rId176" display="https://gmatclub.com/forum/if-x-is-an-integer-what-is-the-value-of-x-1-x-2-4x-94661.html" xr:uid="{5B51ABC9-D62F-45BA-9BA8-4E5A8D80F2B8}"/>
    <hyperlink ref="G203" r:id="rId177" display="https://gmatclub.com/forum/if-x-and-y-are-positive-integers-such-that-x-8y-12-what-is-the-126743.html" xr:uid="{5D64B5E7-8FE3-426A-8A44-7391FDF41CF3}"/>
    <hyperlink ref="G204" r:id="rId178" display="https://gmatclub.com/forum/in-the-xy-plane-region-r-consists-of-all-the-points-x-y-102233.html" xr:uid="{2E021177-CE1E-4955-BDE8-6CEFCC57B543}"/>
    <hyperlink ref="G205" r:id="rId179" display="https://gmatclub.com/forum/if-x-and-y-are-integers-greater-than-1-is-x-a-multiple-of-y-126736.html" xr:uid="{DA66B0E9-29AD-4E3B-B282-1C38165BD2A6}"/>
    <hyperlink ref="G206" r:id="rId180" display="https://gmatclub.com/forum/does-the-integer-k-have-a-factor-p-such-that-1-p-k-126735.html" xr:uid="{577E7432-0077-4FFE-8A3C-3847CEF15334}"/>
    <hyperlink ref="G207" r:id="rId181" display="https://gmatclub.com/forum/joanna-bought-only-0-15-stamps-and-0-29-stamps-how-many-0-15-stamp-101743.html" xr:uid="{67BB2E16-D831-4A76-A534-A87F0E1EFF88}"/>
    <hyperlink ref="G208" r:id="rId182" display="https://gmatclub.com/forum/is-x-0-1-x-3-4x-3-2-x-3-2x-127978.html" xr:uid="{A7BBD244-0E73-475A-9712-7A26403A6146}"/>
    <hyperlink ref="G209" r:id="rId183" display="https://gmatclub.com/forum/if-x-and-y-are-integers-is-x-y-143771.html" xr:uid="{DAB0A0AB-F848-4387-BDBF-2F321DE82966}"/>
    <hyperlink ref="G210" r:id="rId184" display="https://gmatclub.com/forum/if-x-is-an-integer-what-is-the-value-of-x-126958.html" xr:uid="{BDD3DBCB-6834-4F70-9DDD-62B4EF9F183B}"/>
    <hyperlink ref="G211" r:id="rId185" display="https://gmatclub.com/forum/if-b-and-c-are-constants-for-which-the-quadratic-equation-x-2-bx-c-217885.html" xr:uid="{23B72753-874D-4C39-979F-722AF132D39F}"/>
    <hyperlink ref="G212" r:id="rId186" display="https://gmatclub.com/forum/if-n-is-an-integer-between-10-and-99-is-n-126139.html" xr:uid="{728BF764-F600-44A4-8EE3-443B80167617}"/>
    <hyperlink ref="G213" r:id="rId187" display="https://gmatclub.com/forum/r-1-2xy-x-2y-2-what-is-the-value-of-xy-102842.html" xr:uid="{98EBFC94-C80E-4644-BB9A-BFD01B15546C}"/>
    <hyperlink ref="G214" r:id="rId188" display="https://gmatclub.com/forum/is-x-y-1-x-y-2-2-x-2-y-135195.html" xr:uid="{EA42EFB6-9A8F-4333-8788-9C98548728EC}"/>
    <hyperlink ref="G215" r:id="rId189" display="https://gmatclub.com/forum/denotes-the-greatest-integer-less-than-or-equal-to-y-is-d-167733.html" xr:uid="{8BD71E69-F53D-4B38-A1AB-E2C1A60EB732}"/>
    <hyperlink ref="G216" r:id="rId190" display="https://gmatclub.com/forum/what-is-the-total-number-of-coins-that-bert-and-claire-have-140738.html" xr:uid="{30B0CC8A-8E2D-481C-AF41-43F6C1A72DA9}"/>
    <hyperlink ref="G217" r:id="rId191" display="https://gmatclub.com/forum/what-is-the-value-of-2t-t-x-t-x-146795.html" xr:uid="{8245B397-07E8-41B4-94E2-2D3762917949}"/>
    <hyperlink ref="G218" r:id="rId192" display="https://gmatclub.com/forum/if-x-and-y-are-greater-than-0-is-x-120409.html" xr:uid="{F8F35864-06CE-4620-9630-9A344B6A5EA8}"/>
    <hyperlink ref="G219" r:id="rId193" display="https://gmatclub.com/forum/if-a-b-and-c-are-integers-what-is-the-value-of-a-73677.html" xr:uid="{D249CE42-0E1C-4511-AF89-F39A7F0D2522}"/>
    <hyperlink ref="G220" r:id="rId194" display="https://gmatclub.com/forum/if-x-and-y-are-positive-integers-is-the-product-xy-even-75229.html" xr:uid="{9F3C7A53-79C4-4F44-B92E-70BAD73116E8}"/>
    <hyperlink ref="G185" r:id="rId195" xr:uid="{FB7A46AD-A11D-4FB5-8D60-7B411BE90EB6}"/>
    <hyperlink ref="G221" r:id="rId196" xr:uid="{DB908AA5-EED0-45AB-9431-9BEF8333315D}"/>
    <hyperlink ref="G222" r:id="rId197" xr:uid="{F8750D9B-3B37-4325-BF8F-14B65BC78B59}"/>
    <hyperlink ref="G223" r:id="rId198" xr:uid="{8F2A4ADF-6DD8-412E-85F1-5D7725C14956}"/>
    <hyperlink ref="G224" r:id="rId199" xr:uid="{95BF9DFE-5CC1-4A08-AA3A-2ABF18ACDF96}"/>
    <hyperlink ref="G225" r:id="rId200" xr:uid="{7D79369B-3F74-47F2-861D-798B69C11551}"/>
    <hyperlink ref="G226" r:id="rId201" xr:uid="{227D16D4-A6AA-48B1-9CE6-9F77325A7DED}"/>
    <hyperlink ref="G228" r:id="rId202" xr:uid="{BE34043C-DAAE-4085-8466-561B639654D1}"/>
    <hyperlink ref="G230" r:id="rId203" xr:uid="{2A898F93-FB77-43B0-842D-0C4953E8F764}"/>
    <hyperlink ref="G231" r:id="rId204" xr:uid="{A6F8A298-73B1-4DCC-B306-9C844C65ABE6}"/>
    <hyperlink ref="G232" r:id="rId205" xr:uid="{712E37F5-48D8-4EF2-8A85-695D3342B943}"/>
    <hyperlink ref="G233" r:id="rId206" xr:uid="{8A9F68CA-CC8D-47E9-89C7-BAEC61EE46A2}"/>
    <hyperlink ref="G234" r:id="rId207" xr:uid="{0F395997-07AD-4FEC-8A3D-3CFFEA0B6ED5}"/>
    <hyperlink ref="G235" r:id="rId208" xr:uid="{F63D6221-0597-4737-ABCB-32B6228E5A9F}"/>
    <hyperlink ref="G236" r:id="rId209" xr:uid="{D3D48C15-FFCB-4FB7-BC39-B6BDF4905615}"/>
    <hyperlink ref="G237" r:id="rId210" xr:uid="{8667C637-3E85-4138-B142-639CE3BD17AC}"/>
    <hyperlink ref="G238" r:id="rId211" xr:uid="{C63EEA4F-54B3-4DA2-A9AF-16AE6160BFE9}"/>
    <hyperlink ref="G239" r:id="rId212" xr:uid="{3793A42B-CB1A-40BA-92ED-B8C7AF59174C}"/>
    <hyperlink ref="G227" r:id="rId213" xr:uid="{8AD372DA-6C4E-452A-AC80-149B41C51496}"/>
    <hyperlink ref="G229" r:id="rId214" xr:uid="{92D19450-E480-4ADF-A2A4-C66BFD7DF03C}"/>
    <hyperlink ref="G240" r:id="rId215" display="https://gmatclub.com/forum/in-the-figure-above-what-is-the-perimeter-of-rectangle-abpq-2821.html" xr:uid="{EFF023FC-3124-41CF-B4F3-F5FAFE5CA11B}"/>
    <hyperlink ref="G241" r:id="rId216" display="https://gmatclub.com/forum/if-positive-integer-x-is-a-multiple-of-6-and-positive-integer-y-is-a-20961.html" xr:uid="{644430DC-5587-4649-82AE-FE016FD9AA6E}"/>
    <hyperlink ref="G242" r:id="rId217" display="https://gmatclub.com/forum/from-1984-to-1987-the-value-of-foreign-goods-consumed-annually-in-the-21663.html" xr:uid="{022E0D3E-C6C3-4B7D-9663-D1D3A3AE7108}"/>
    <hyperlink ref="G243" r:id="rId218" display="https://gmatclub.com/forum/stations-x-and-y-are-connected-by-two-separate-straight-parallel-77177.html" xr:uid="{16301766-869F-45AF-B2EC-3D201DA4F883}"/>
    <hyperlink ref="G244" r:id="rId219" display="https://gmatclub.com/forum/yesterday-nan-parked-her-car-at-a-certain-parking-garage-9218.html" xr:uid="{7A1BE31D-6F5E-4461-9432-00C26BA87D19}"/>
    <hyperlink ref="G245" r:id="rId220" display="https://gmatclub.com/forum/is-it-true-that-a-b-1-2a-2b-2-a-c-b-21053.html" xr:uid="{E99D0BED-E954-4A69-A225-2340B8FA517E}"/>
    <hyperlink ref="G246" r:id="rId221" display="https://gmatclub.com/forum/if-the-area-of-triangular-region-rst-is-25-what-is-the-64266.html" xr:uid="{4C314DDB-942A-45DF-9939-A05FC2941634}"/>
    <hyperlink ref="G247" r:id="rId222" display="https://gmatclub.com/forum/if-the-area-of-triangular-region-rst-is-25-what-is-the-64266.html" xr:uid="{1CA50FBD-1B39-4408-B68F-5AEA22B700F5}"/>
    <hyperlink ref="G248" r:id="rId223" display="https://gmatclub.com/forum/does-the-product-jkmn-24606.html" xr:uid="{E354E1C7-5F3F-4B18-9369-9B8023EBAD73}"/>
    <hyperlink ref="G249" r:id="rId224" display="https://gmatclub.com/forum/the-product-of-the-units-digit-the-tens-digit-and-the-hundreds-digit-58354.html" xr:uid="{AD3C14D0-DDC2-4CBF-9A8E-E5B65190BDE4}"/>
    <hyperlink ref="G250" r:id="rId225" display="https://gmatclub.com/forum/a-certain-junior-class-has-1-000-students-and-a-certain-58914.html" xr:uid="{655AB66C-5741-4851-B04D-891AE7A0C815}"/>
    <hyperlink ref="G251" r:id="rId226" display="https://gmatclub.com/forum/two-oil-cans-x-and-y-are-right-circular-cylinders-and-the-height-an-42335.html" xr:uid="{D6B67730-BE0D-403C-80FD-5319C61E22AD}"/>
    <hyperlink ref="G252" r:id="rId227" display="https://gmatclub.com/forum/one-week-a-certain-truck-rental-lot-had-a-total-of-20-trucks-all-of-15505.html" xr:uid="{20F3E524-978C-4575-86EF-9EFA7C33F01B}"/>
    <hyperlink ref="G253" r:id="rId228" display="https://gmatclub.com/forum/if-r-and-s-are-integers-and-rs-r-is-odd-which-of-the-following-must-46474.html" xr:uid="{2B52235C-1270-421F-9778-E2B34F416D54}"/>
    <hyperlink ref="G254" r:id="rId229" display="https://gmatclub.com/forum/pat-will-walk-from-intersection-x-to-intersection-y-along-a-route-that-68374.html" xr:uid="{F4A18BEF-37F1-4132-A89A-70ADFD6B6881}"/>
    <hyperlink ref="G255" r:id="rId230" display="https://gmatclub.com/forum/a-milliner-bought-a-job-lot-of-hats-1-4-of-which-were-brown-43565.html" xr:uid="{411447DB-FC02-481A-BD98-3BCEC6ADA7F3}"/>
    <hyperlink ref="G256" r:id="rId231" display="https://gmatclub.com/forum/a-paint-crew-gets-a-rush-order-to-paint-80-houses-in-a-new-33839.html" xr:uid="{FD0ACBD5-056C-44ED-8883-D5F2FBF43423}"/>
    <hyperlink ref="G257" r:id="rId232" display="https://gmatclub.com/forum/if-q-r-and-s-are-the-numbers-shown-above-which-of-the-foll-46253.html" xr:uid="{F9FF8D37-B91E-4702-B85E-1BD5687C06F9}"/>
    <hyperlink ref="G258" r:id="rId233" display="https://gmatclub.com/forum/a-family-made-a-down-payment-of-75-and-borrowed-the-balance-61183.html" xr:uid="{C8CF5EDF-622B-4B2B-92CE-B446C607ECAB}"/>
    <hyperlink ref="G259" r:id="rId234" display="https://gmatclub.com/forum/the-participants-in-a-race-consisted-of-3-teams-with-3-runners-on-each-81702.html" xr:uid="{6E5D1D07-60E1-43DA-B340-C550E797EF3D}"/>
    <hyperlink ref="G260" r:id="rId235" display="https://gmatclub.com/forum/is-x-m-m-2-n-2-k-2-xm-yn-zk-99423.html" xr:uid="{8F3C9E6C-52F1-4FC5-BC3D-1CCF9FA01969}"/>
    <hyperlink ref="G261" r:id="rId236" display="https://gmatclub.com/forum/in-the-figure-above-what-is-the-ratio-kn-mn-99013.html" xr:uid="{C7A7116C-4AD7-47E3-B19B-7A967C4DDC9D}"/>
    <hyperlink ref="G262" r:id="rId237" display="https://gmatclub.com/forum/if-n-and-t-are-positive-integers-is-n-a-factor-of-t-24431.html" xr:uid="{F0299FB7-82EC-462C-88EB-3FD419C01F29}"/>
    <hyperlink ref="G263" r:id="rId238" display="https://gmatclub.com/forum/is-1-p-r-r-2-2-1-p-r-2-r-86165.html" xr:uid="{7E3CC33E-10B1-482F-8515-06E1F7FEF6C8}"/>
    <hyperlink ref="G264" r:id="rId239" display="https://gmatclub.com/forum/if-x-is-to-be-selected-at-random-from-t-what-is-the-probabi-69036.html" xr:uid="{4FD3068A-0F11-4466-8BF3-A3695072C8B8}"/>
    <hyperlink ref="G265" r:id="rId240" display="https://gmatclub.com/forum/what-is-the-volume-of-a-certain-rectangular-solid-90748.html" xr:uid="{BAF68015-B0D7-470F-B97E-304612F85EE2}"/>
    <hyperlink ref="G266" r:id="rId241" display="https://gmatclub.com/forum/if-m-0-and-n-0-is-m-x-n-x-m-n-93967.html" xr:uid="{43A22C4B-45E9-44F4-8535-34AE1EF468DB}"/>
    <hyperlink ref="G267" r:id="rId242" display="https://gmatclub.com/forum/in-the-rectangle-above-a-is-the-midpoint-of-the-side-and-118974.html" xr:uid="{046441B0-CA8D-4F6F-A5F9-7BAA90FC6078}"/>
    <hyperlink ref="G268" r:id="rId243" display="https://gmatclub.com/forum/in-the-figure-above-line-ac-represents-a-seesaw-that-is-36143.html" xr:uid="{3BB8A973-E5E9-4E4E-A1A2-B52A7C18788A}"/>
    <hyperlink ref="G269" r:id="rId244" display="https://gmatclub.com/forum/circle-o-is-inscribed-in-equilateral-triangle-abc-which-is-96380.html" xr:uid="{3941F956-5612-4D71-9D76-304886EA0935}"/>
    <hyperlink ref="G270" r:id="rId245" display="https://gmatclub.com/forum/the-base-of-a-rectangular-block-has-an-area-of-60-square-4397.html" xr:uid="{AFE8DC0F-D570-4491-AE36-9F1319B54500}"/>
    <hyperlink ref="G271" r:id="rId246" display="https://gmatclub.com/forum/does-rectangle-a-have-a-greater-perimeter-than-rectangle-b-98150.html" xr:uid="{99F49751-D0E7-438B-915C-2B8D6E4482CC}"/>
    <hyperlink ref="G272" r:id="rId247" display="https://gmatclub.com/forum/the-circular-base-of-a-planter-sits-on-a-level-lawn-and-119655.html" xr:uid="{8D26DB5C-A57A-46DC-96D9-471C7FBC9442}"/>
    <hyperlink ref="G273" r:id="rId248" display="https://gmatclub.com/forum/a-rectangular-aquarium-provides-36-square-centimeters-of-water-surface-16922.html" xr:uid="{FEAD6F94-0499-4F80-80A8-8F7E9B29A3A1}"/>
    <hyperlink ref="G274" r:id="rId249" display="https://gmatclub.com/forum/set-t-is-an-infinite-sequence-of-positive-integers-a-14965.html" xr:uid="{66759C16-251E-4E32-9F09-D4113E571AEA}"/>
    <hyperlink ref="G275" r:id="rId250" display="https://gmatclub.com/forum/list-s-and-list-t-each-contain-5-positive-integers-and-for-each-list-34473.html" xr:uid="{E6108FB6-63FA-458D-974B-73184B044FCF}"/>
    <hyperlink ref="G276" r:id="rId251" display="https://gmatclub.com/forum/for-manufacturer-m-the-cost-c-of-producing-x-units-of-its-37479.html" xr:uid="{46729B58-F5A6-4D28-B679-C564CA6EDD89}"/>
    <hyperlink ref="G277" r:id="rId252" display="https://gmatclub.com/forum/for-each-month-of-next-year-company-r-s-monthly-revenue-target-is-x-56774.html" xr:uid="{4DBE023F-515E-4020-85A1-260227588198}"/>
    <hyperlink ref="G278" r:id="rId253" display="https://gmatclub.com/forum/a-business-bought-r-typewriters-at-100-per-typewriter-and-s-36904.html" xr:uid="{CC47A130-7A05-4DCD-98A9-769DDEF3C5FE}"/>
    <hyperlink ref="G279" r:id="rId254" display="https://gmatclub.com/forum/at-a-certain-bakery-each-roll-costs-r-cents-and-each-doughnut-costs-24678.html" xr:uid="{199C21BD-EE3A-4CFA-BB3F-13B0ECF4DC9D}"/>
    <hyperlink ref="G280" r:id="rId255" display="https://gmatclub.com/forum/when-a-die-that-has-one-of-six-consecutive-integers-on-each-11954.html" xr:uid="{9794422D-1CBF-4399-8D2F-EED9F33EE15D}"/>
    <hyperlink ref="G281" r:id="rId256" display="https://gmatclub.com/forum/figure-abcd-is-a-rectangle-with-sides-of-length-x-centimeters-and-48899.html" xr:uid="{880D5B5C-5AD7-40CB-AA28-70B1C0866337}"/>
    <hyperlink ref="G282" r:id="rId257" display="https://gmatclub.com/forum/of-the-75-houses-in-a-certain-community-48-have-a-patio-how-many-of-60352.html" xr:uid="{806F9978-9205-4966-82E2-CBA9697F6B6D}"/>
    <hyperlink ref="G283" r:id="rId258" display="https://gmatclub.com/forum/the-sum-of-positive-integers-x-and-y-is-77-what-is-value-of-xy-38099.html" xr:uid="{7B5759F7-CFD5-4B4A-8D8F-48FE9EF0D35D}"/>
    <hyperlink ref="G284" r:id="rId259" display="https://gmatclub.com/forum/if-x-is-equal-to-either-2-3-or-3-8-and-y-is-equal-to-either-11841.html" xr:uid="{E0289B01-F759-46AE-8637-7892AB1F360F}"/>
    <hyperlink ref="G285" r:id="rId260" display="https://gmatclub.com/forum/if-x-is-an-integer-is-x-even-53411.html" xr:uid="{EE0C1757-1F31-42D5-AA13-5F61EDC552C4}"/>
    <hyperlink ref="G286" r:id="rId261" display="https://gmatclub.com/forum/linda-put-an-amount-of-money-into-each-of-two-new-investments-a-and-b-39480.html" xr:uid="{52022599-D7D5-41DD-8FD1-84FD8557F6A1}"/>
    <hyperlink ref="G287" r:id="rId262" display="https://gmatclub.com/forum/the-cost-of-each-adult-s-ticket-for-a-certain-concert-was-38558.html" xr:uid="{8C553161-8B98-4E7D-9B7C-21EFC72818D1}"/>
    <hyperlink ref="G288" r:id="rId263" display="https://gmatclub.com/forum/each-employee-of-a-certain-task-force-is-either-a-manager-or-a-directo-94413.html" xr:uid="{282D6696-5D30-4055-BE9F-971C49BD3041}"/>
    <hyperlink ref="G289" r:id="rId264" display="https://gmatclub.com/forum/what-is-the-hundredths-digit-of-the-decimal-m-101455.html" xr:uid="{DC4B705E-9C9F-41B1-BFCE-D5CAB53373E3}"/>
    <hyperlink ref="G290" r:id="rId265" display="https://gmatclub.com/forum/is-x-y-1-9x-4y-2-x-y-24010.html" xr:uid="{781DAC37-9CD2-4A05-9AD5-D97E05CA2BC0}"/>
    <hyperlink ref="G291" r:id="rId266" display="https://gmatclub.com/forum/if-denotes-one-of-two-arithmetic-operations-addition-or-50178.html" xr:uid="{D05E9A37-B77D-48CD-97B5-70AFA5C276B5}"/>
    <hyperlink ref="G292" r:id="rId267" display="https://gmatclub.com/forum/what-is-the-ratio-of-the-number-of-cups-of-flour-to-the-number-of-cups-72081.html" xr:uid="{0ADACDD6-F9CC-4A9E-9700-F314ED70E2CF}"/>
    <hyperlink ref="G293" r:id="rId268" display="https://gmatclub.com/forum/is-x-2y-41655.html" xr:uid="{08AC10C7-EC33-4115-A314-8481D5D58B62}"/>
    <hyperlink ref="G294" r:id="rId269" display="https://gmatclub.com/forum/a-box-contains-10-light-bulbs-fewer-than-half-of-which-are-defective-99940.html" xr:uid="{049357B2-9526-4C08-A8F3-9826EBC8D451}"/>
    <hyperlink ref="G295" r:id="rId270" display="https://gmatclub.com/forum/martin-has-worked-for-the-last-30-years-if-his-average-ari-29004.html" xr:uid="{FA16022A-8362-4B34-8F45-28425C74E242}"/>
    <hyperlink ref="G296" r:id="rId271" display="https://gmatclub.com/forum/if-20-percent-of-the-members-in-club-a-are-members-of-club-b-also-23565.html" xr:uid="{3EFA36E8-62AE-47E5-841E-C672066DE1C3}"/>
    <hyperlink ref="G297" r:id="rId272" display="https://gmatclub.com/forum/what-is-sarah-s-annual-income-28612.html" xr:uid="{713F76D4-7728-4CDD-B86C-7E22C1503672}"/>
    <hyperlink ref="G298" r:id="rId273" display="https://gmatclub.com/forum/in-the-xy-coordinate-system-do-any-points-on-line-k-lie-in-86074.html" xr:uid="{5EFBF1D3-BF41-47BE-BC48-4AA59766F57F}"/>
    <hyperlink ref="G299" r:id="rId274" display="https://gmatclub.com/forum/if-x-is-an-integer-does-x-have-a-factor-n-such-that-100670.html" xr:uid="{6720DC06-3737-4FCE-BB4E-F9B8C9298C7A}"/>
    <hyperlink ref="G300" r:id="rId275" display="https://gmatclub.com/forum/if-b-is-the-product-of-three-consecutive-positive-integers-c-77892.html" xr:uid="{A3148C99-B73E-48D5-92BF-1131DD79BBC0}"/>
    <hyperlink ref="G301" r:id="rId276" display="https://gmatclub.com/forum/if-b-is-the-product-of-three-consecutive-positive-integers-c-77892.html" xr:uid="{FBA5F30E-FE68-4C67-8CEE-32455BD57ADB}"/>
    <hyperlink ref="G302" r:id="rId277" xr:uid="{B04665FF-BB98-4F97-93B9-8D0A25AAD053}"/>
    <hyperlink ref="G303" r:id="rId278" xr:uid="{76C30753-2325-43F6-82A7-08F39A491E48}"/>
    <hyperlink ref="G304" r:id="rId279" xr:uid="{36A1F7B1-B6A6-47F1-ABD0-66064487D520}"/>
    <hyperlink ref="G305" r:id="rId280" xr:uid="{256CF69F-79DF-4CA4-B22B-BB3D30619314}"/>
    <hyperlink ref="G306" r:id="rId281" xr:uid="{E1160CD2-9686-4B50-87E5-D9D785B96B9C}"/>
    <hyperlink ref="G307" r:id="rId282" xr:uid="{3CD01B67-C3C4-4600-B9C7-CC0E34FB01D2}"/>
    <hyperlink ref="G308" r:id="rId283" xr:uid="{4A4AE01B-73FE-4BF8-8E13-8153B1EBDCE4}"/>
    <hyperlink ref="G309" r:id="rId284" xr:uid="{2100BE61-8C6C-48D9-8137-956A3D97A2B6}"/>
    <hyperlink ref="G310" r:id="rId285" xr:uid="{95E00639-34A8-459E-9166-23E2B5504020}"/>
    <hyperlink ref="G311" r:id="rId286" xr:uid="{3653B6FB-4F5E-4B35-A41C-AFFF31E8519B}"/>
    <hyperlink ref="G312" r:id="rId287" xr:uid="{5B0968FF-8082-4F83-937C-931A60DF9554}"/>
    <hyperlink ref="G313" r:id="rId288" xr:uid="{304A11E4-B4FA-47E8-93EB-D6C4A946B8FA}"/>
    <hyperlink ref="G314" r:id="rId289" xr:uid="{3A5EC473-3630-485E-9B31-15EC90DB415D}"/>
    <hyperlink ref="G315" r:id="rId290" xr:uid="{D51E34CB-A608-4A52-9A19-10DE781A704A}"/>
    <hyperlink ref="G316" r:id="rId291" xr:uid="{5CEFDF1A-72F0-4109-B6D2-451E9FE4893B}"/>
    <hyperlink ref="G317" r:id="rId292" xr:uid="{15157EB5-2975-4878-9BA4-9ED09B0446ED}"/>
    <hyperlink ref="G318" r:id="rId293" xr:uid="{4B149D3D-FF91-43B5-8D5C-7435C1A84325}"/>
    <hyperlink ref="G319" r:id="rId294" xr:uid="{204A6466-1DA3-49C6-BEEF-6DA7C3DFDEFA}"/>
    <hyperlink ref="G320" r:id="rId295" xr:uid="{04A5A05A-B838-4D3D-87AB-8CA5041CFA36}"/>
    <hyperlink ref="G321" r:id="rId296" xr:uid="{CBFD392E-F233-4112-B47C-7B45978C72BA}"/>
    <hyperlink ref="G322" r:id="rId297" xr:uid="{7B88F54B-7935-4863-94A4-A685646333FB}"/>
    <hyperlink ref="G323" r:id="rId298" xr:uid="{6FB3CE9A-515D-49C1-87FD-C15B4BE192DE}"/>
    <hyperlink ref="G324" r:id="rId299" xr:uid="{971F061D-EFB3-4C4D-9983-61E3FD91A107}"/>
    <hyperlink ref="G325" r:id="rId300" xr:uid="{5FCBA3E9-0AC4-4176-9910-8B44E03822D3}"/>
    <hyperlink ref="G326" r:id="rId301" xr:uid="{7C6B4BD5-A805-4EF8-A829-6A97857B429E}"/>
    <hyperlink ref="G327" r:id="rId302" xr:uid="{50F13299-615A-4656-9D8C-557B4378BDFF}"/>
    <hyperlink ref="G328" r:id="rId303" xr:uid="{B5278C1F-AB07-4A0F-846A-8F5A98243F31}"/>
    <hyperlink ref="G329" r:id="rId304" xr:uid="{15E0C164-A590-4228-902A-133831CC5AEE}"/>
    <hyperlink ref="G330" r:id="rId305" xr:uid="{40272125-39C4-46F4-A180-BA872DC155BF}"/>
    <hyperlink ref="G331" r:id="rId306" xr:uid="{321048C8-CA4B-46A3-8CA7-6A412D08419F}"/>
    <hyperlink ref="G332" r:id="rId307" xr:uid="{645BB8C8-08BE-4C12-A1C7-A24559D47326}"/>
    <hyperlink ref="G333" r:id="rId308" xr:uid="{DF51416D-DA0D-4883-8F38-7E709EAD04DB}"/>
    <hyperlink ref="G334" r:id="rId309" xr:uid="{F725A185-9E04-45AB-A8AD-5793587A41DA}"/>
    <hyperlink ref="G335" r:id="rId310" xr:uid="{20F7F0E6-1A94-4F86-90E5-F77446E57265}"/>
    <hyperlink ref="G336" r:id="rId311" xr:uid="{35C8BE67-BBB6-4C38-B6FE-A2ECDB2F46C0}"/>
    <hyperlink ref="G337" r:id="rId312" xr:uid="{004B434D-1716-4FCB-A5F5-2FA318D421E0}"/>
    <hyperlink ref="G338" r:id="rId313" xr:uid="{D1453946-613D-40D0-A5B6-519C8DA4612F}"/>
    <hyperlink ref="G339" r:id="rId314" xr:uid="{D8CF4B84-18A4-4FAD-B89F-C9865BDDCD27}"/>
    <hyperlink ref="G340" r:id="rId315" xr:uid="{B47AB33D-C623-48BB-9EB3-E44E8FF33104}"/>
    <hyperlink ref="G341" r:id="rId316" xr:uid="{AB3139E3-44E7-4ECA-A6A1-A5B88FC074A2}"/>
    <hyperlink ref="G342" r:id="rId317" xr:uid="{86A3D6AB-7E09-490A-9644-8CD068F4EC82}"/>
    <hyperlink ref="G343" r:id="rId318" xr:uid="{B3A43D7C-3373-4D97-B375-9E4F621DE2AA}"/>
    <hyperlink ref="G344" r:id="rId319" xr:uid="{5C7D5F1B-1F3C-4123-A19F-3DCC55D36D99}"/>
    <hyperlink ref="G345" r:id="rId320" xr:uid="{08F282DE-7756-48EF-AFF5-DF3A15055388}"/>
    <hyperlink ref="G346" r:id="rId321" xr:uid="{2C1AFA95-275C-478B-8F28-856B7356380B}"/>
    <hyperlink ref="G347" r:id="rId322" xr:uid="{CC7F70E6-65F7-4821-9E51-153BF246AF59}"/>
    <hyperlink ref="G348" r:id="rId323" xr:uid="{0E52D6D8-FDDA-4CF0-A16F-71379C0EFABC}"/>
    <hyperlink ref="G349" r:id="rId324" xr:uid="{B9304DD7-0E45-49C5-B778-9769A82B1D39}"/>
    <hyperlink ref="G350" r:id="rId325" xr:uid="{60B5B870-EDEC-4649-9107-078F79E33344}"/>
    <hyperlink ref="G351" r:id="rId326" xr:uid="{CF9CD43D-6F9E-45B4-B64A-0F34EAA4D04B}"/>
    <hyperlink ref="G352" r:id="rId327" xr:uid="{EF3F530E-955E-449D-A4D7-7CAC3197C26D}"/>
    <hyperlink ref="G353" r:id="rId328" xr:uid="{E213A95C-424E-4A3D-A9E6-2AEA3AE7D326}"/>
    <hyperlink ref="G354" r:id="rId329" xr:uid="{B8952FB9-8DF6-47B2-BDFA-07E232B7EB61}"/>
    <hyperlink ref="G355" r:id="rId330" xr:uid="{E92CCE2D-7C48-488F-BD26-6F25ED71904E}"/>
    <hyperlink ref="G356" r:id="rId331" xr:uid="{F14B8667-B8E8-4BFE-B240-78B93A8349E9}"/>
    <hyperlink ref="G357" r:id="rId332" xr:uid="{596AF8E1-05B2-47E5-B55F-81DD8C87F712}"/>
    <hyperlink ref="G358" r:id="rId333" xr:uid="{6DCAB1FC-B497-4868-BCD1-4D5C95AD8FFD}"/>
    <hyperlink ref="G359" r:id="rId334" xr:uid="{EE94495A-8E08-4FD9-B379-A9381ECBF32A}"/>
    <hyperlink ref="G360" r:id="rId335" xr:uid="{99788676-6636-499D-A518-878DF66E3D53}"/>
    <hyperlink ref="G361" r:id="rId336" xr:uid="{CFA5EA78-4E19-41ED-AB36-127533503F0B}"/>
    <hyperlink ref="G362" r:id="rId337" xr:uid="{645DC323-1123-4A63-826F-928D40C794B1}"/>
    <hyperlink ref="G363" r:id="rId338" xr:uid="{64B166D0-2DFD-44F7-B51B-BAFBE31F8B06}"/>
    <hyperlink ref="G364" r:id="rId339" xr:uid="{753B5B68-3D31-455D-A6E6-AC7BF79C8908}"/>
    <hyperlink ref="G365" r:id="rId340" xr:uid="{5630BA09-B490-4050-871C-92ECDC685831}"/>
    <hyperlink ref="G366" r:id="rId341" xr:uid="{30F9FF32-E464-4D83-BC0D-14A6FB6B2EC9}"/>
    <hyperlink ref="G367" r:id="rId342" xr:uid="{471D9BDA-3799-4A8F-864A-6A2B6751C5B5}"/>
    <hyperlink ref="G368" r:id="rId343" xr:uid="{4D55B561-5E3A-49E7-B23B-5372599FDAAD}"/>
    <hyperlink ref="G369" r:id="rId344" xr:uid="{33C8AB8C-899E-4149-998C-1D541EB7AC5A}"/>
    <hyperlink ref="G370" r:id="rId345" xr:uid="{E15636D9-E420-4B6B-B72C-DA500816A8C3}"/>
    <hyperlink ref="G371" r:id="rId346" xr:uid="{39344DF1-A17D-4B5C-9394-3194359DC28D}"/>
    <hyperlink ref="G372" r:id="rId347" xr:uid="{80A265EC-3169-41C0-AF28-B06183C130B8}"/>
    <hyperlink ref="G373" r:id="rId348" xr:uid="{58BF01EF-C26E-4B6A-8595-FF0C4E6D3D20}"/>
    <hyperlink ref="G374" r:id="rId349" xr:uid="{330D8AD1-D3E0-474C-BB17-44171CC89B4C}"/>
    <hyperlink ref="G375" r:id="rId350" xr:uid="{57CBC886-E859-4E82-94CC-E93161675FFC}"/>
    <hyperlink ref="G376" r:id="rId351" xr:uid="{9443BF0B-0FCF-4E5F-80DE-DF0CB79A1C4C}"/>
    <hyperlink ref="G377" r:id="rId352" xr:uid="{13AC641F-8B83-4905-BC74-EE90011E5C40}"/>
    <hyperlink ref="G378" r:id="rId353" xr:uid="{CE83D1BF-981A-4F72-A5D1-BF50AA7D6CBA}"/>
    <hyperlink ref="G379" r:id="rId354" xr:uid="{41F3E930-C697-44BB-88C2-2B7ED76EDC0D}"/>
    <hyperlink ref="G380" r:id="rId355" xr:uid="{63E71BC3-E75B-41D7-AEF5-DC08916CEBBC}"/>
    <hyperlink ref="G381" r:id="rId356" xr:uid="{D2E67F5C-3CC0-46B0-B079-64D1F7D45F48}"/>
    <hyperlink ref="G382" r:id="rId357" xr:uid="{EBA7E7E9-8867-41C6-BEC5-B3D36EEF9BA8}"/>
    <hyperlink ref="G383" r:id="rId358" xr:uid="{2AD33D7F-E26A-45B2-A98C-2A14A7E9585F}"/>
    <hyperlink ref="G384" r:id="rId359" xr:uid="{21334B01-7E07-4477-A2B0-6B050A6DB2FA}"/>
    <hyperlink ref="G385" r:id="rId360" xr:uid="{8DFD0272-716F-4955-8708-E569F86A1AD1}"/>
    <hyperlink ref="G386" r:id="rId361" xr:uid="{F71CB989-ED6F-4E30-9368-0362D90B1C34}"/>
    <hyperlink ref="G387" r:id="rId362" xr:uid="{4572554F-3758-4C61-B9CF-4C268D31D866}"/>
    <hyperlink ref="G388" r:id="rId363" xr:uid="{AE63FF73-EBC2-4081-AEE8-D5E025452299}"/>
    <hyperlink ref="G389" r:id="rId364" xr:uid="{F78346DF-B779-4723-A58E-2DB4AB48F572}"/>
    <hyperlink ref="G390" r:id="rId365" xr:uid="{5EC70A39-0CD0-4F34-9E38-0D138C63BD21}"/>
    <hyperlink ref="G391" r:id="rId366" xr:uid="{131C6551-17A9-4DFB-BDD8-070D36A21435}"/>
    <hyperlink ref="G392" r:id="rId367" xr:uid="{2111E05E-9C8A-4838-83D4-5C02F450673D}"/>
    <hyperlink ref="G417" r:id="rId368" xr:uid="{387EF5DF-86EF-40CA-BEE5-8FF2ED3C210B}"/>
    <hyperlink ref="G393" r:id="rId369" xr:uid="{3CE0E401-E749-4D05-95D5-F6E40E025FA5}"/>
    <hyperlink ref="G394" r:id="rId370" xr:uid="{9F03A9AE-5B9E-40D7-8932-46FC64A65AE0}"/>
    <hyperlink ref="G395" r:id="rId371" xr:uid="{752AF564-B39A-4AD3-B8B4-7E83AC299612}"/>
    <hyperlink ref="G396" r:id="rId372" xr:uid="{08FE7E82-D01A-4264-881D-E2A7AA47C27D}"/>
    <hyperlink ref="G397" r:id="rId373" xr:uid="{86C869FE-58D0-41B8-9D78-38A4F5D2A556}"/>
    <hyperlink ref="G398" r:id="rId374" xr:uid="{9675337F-E3C4-472E-AEF5-38E487931588}"/>
    <hyperlink ref="G399" r:id="rId375" xr:uid="{33E7AEFB-71C7-459D-84F7-51F1E03A53F3}"/>
    <hyperlink ref="G400" r:id="rId376" xr:uid="{BFB3A755-66B9-49B7-9D50-8A62660DA7AD}"/>
    <hyperlink ref="G401" r:id="rId377" xr:uid="{C616355D-871A-4175-9C03-7D60E1E093CC}"/>
    <hyperlink ref="G402" r:id="rId378" xr:uid="{DE0C6598-4130-435C-B31B-055B2E2667D9}"/>
    <hyperlink ref="G403" r:id="rId379" xr:uid="{31B2D181-6A0A-4268-9330-F16F80B4496C}"/>
    <hyperlink ref="G404" r:id="rId380" xr:uid="{D8069249-73DF-4D58-817C-8A41260EEB31}"/>
    <hyperlink ref="G405" r:id="rId381" xr:uid="{F6FF6926-BA6D-4707-9608-D97E5A1366A8}"/>
    <hyperlink ref="G406" r:id="rId382" xr:uid="{1C0779A6-4846-4990-A081-60E3FA8E72A0}"/>
    <hyperlink ref="G407" r:id="rId383" xr:uid="{41C26B1F-AB3C-431D-924D-D03DA32C363C}"/>
    <hyperlink ref="G408" r:id="rId384" xr:uid="{A8A35CA0-2E15-4CE5-A33D-CEDE1C850E5D}"/>
    <hyperlink ref="G409" r:id="rId385" xr:uid="{68A7B790-64D6-44ED-A273-D4A090CDBEDD}"/>
    <hyperlink ref="G410" r:id="rId386" xr:uid="{56DC5B8A-10D7-4582-832D-873FBEB7C3A8}"/>
    <hyperlink ref="G411" r:id="rId387" xr:uid="{D31E98A3-7D8A-47B1-8C61-34CCC312C1DC}"/>
    <hyperlink ref="G412" r:id="rId388" xr:uid="{B96E7F95-2D95-48AA-A753-1E1E21D62276}"/>
    <hyperlink ref="G413" r:id="rId389" xr:uid="{616FF7BB-2B1B-4391-896A-C686C5906734}"/>
    <hyperlink ref="G414" r:id="rId390" xr:uid="{7320938D-ED78-4B93-AAFD-8C04ED36A9E6}"/>
    <hyperlink ref="G415" r:id="rId391" xr:uid="{D50DACBC-01CF-46EF-8D29-F6EFFAC89284}"/>
    <hyperlink ref="G416" r:id="rId392" xr:uid="{DE7CAC3E-765F-4EAC-86CA-EC2B3CDA6EEB}"/>
    <hyperlink ref="G418" r:id="rId393" xr:uid="{2FA97423-03E8-4578-B5D0-18BB41F9F18C}"/>
    <hyperlink ref="G419" r:id="rId394" xr:uid="{E7A2D210-FC00-4DE0-89CE-4AD265EA2521}"/>
    <hyperlink ref="G420" r:id="rId395" xr:uid="{C3F6E0C5-CF63-467F-AFB3-66A1F6924DEF}"/>
    <hyperlink ref="G421" r:id="rId396" xr:uid="{3E0536B4-B9A9-4B61-A427-9CE2E491AE01}"/>
    <hyperlink ref="G422" r:id="rId397" xr:uid="{6B07496F-72F1-488F-A9C8-9D5A91ACECEC}"/>
    <hyperlink ref="G423" r:id="rId398" xr:uid="{2DFB5B07-7624-4EFE-80DB-A16CFC0EAF19}"/>
    <hyperlink ref="G424" r:id="rId399" xr:uid="{4D51E685-DD74-4771-964D-D5803D885790}"/>
    <hyperlink ref="G425" r:id="rId400" xr:uid="{1131E7F1-8CAB-4DA9-ACC3-571E3A94B64F}"/>
    <hyperlink ref="G426" r:id="rId401" xr:uid="{DE581B2B-B92C-41C8-AE8E-DC55F05740D0}"/>
    <hyperlink ref="G427" r:id="rId402" xr:uid="{2F282064-B845-42F5-9775-66DF2BFC5FA1}"/>
    <hyperlink ref="G428" r:id="rId403" xr:uid="{B64F80AE-4B94-42D8-921F-0801E53027AC}"/>
    <hyperlink ref="G429" r:id="rId404" xr:uid="{2EEBA74D-3065-4AAF-AC35-3BF25103BB3A}"/>
    <hyperlink ref="G430" r:id="rId405" xr:uid="{5EB7FDC4-16D3-419F-A951-58297168F3A2}"/>
    <hyperlink ref="G431" r:id="rId406" xr:uid="{D843E657-AFF8-4399-A456-C026124B4C50}"/>
    <hyperlink ref="G432" r:id="rId407" xr:uid="{8EF733F0-5770-4DC2-BF83-FC58684364EC}"/>
    <hyperlink ref="G433" r:id="rId408" xr:uid="{5B8CA19A-7E2A-4C19-BFA1-D82A0BF1F808}"/>
    <hyperlink ref="G434" r:id="rId409" xr:uid="{DCD12FC3-5615-45FD-8BF6-8448E3A5F211}"/>
    <hyperlink ref="G435" r:id="rId410" xr:uid="{16D64A95-DB03-4F4A-93F5-7432A9F79380}"/>
    <hyperlink ref="G436" r:id="rId411" xr:uid="{C0D25AD6-DB5A-4FC2-A4F0-68B44F63EF10}"/>
    <hyperlink ref="G437" r:id="rId412" xr:uid="{52E9CC71-BAAD-4767-BB73-F9B2D1D5233C}"/>
    <hyperlink ref="G438" r:id="rId413" xr:uid="{81BD820E-EA7F-4B5D-8EE7-023DC6D15B1B}"/>
    <hyperlink ref="G439" r:id="rId414" xr:uid="{7453580A-9909-49A9-860F-1E623E5F7553}"/>
    <hyperlink ref="G440" r:id="rId415" xr:uid="{92BC266B-190D-4E56-9BC0-03E23BE828CD}"/>
    <hyperlink ref="G441" r:id="rId416" xr:uid="{8F812888-C820-46AA-8A5B-7201C353A6D1}"/>
    <hyperlink ref="G442" r:id="rId417" xr:uid="{BD2D7671-BC21-44A6-A1FD-A0AFC55287CC}"/>
    <hyperlink ref="G443" r:id="rId418" xr:uid="{CE4685C5-9A53-44C6-A0DD-CB860360450A}"/>
    <hyperlink ref="G444" r:id="rId419" xr:uid="{68C920BF-015E-407F-B97F-5C1BBAB13675}"/>
    <hyperlink ref="G445" r:id="rId420" xr:uid="{611DFDF8-81C9-4F44-993D-EA617017F61F}"/>
    <hyperlink ref="G446" r:id="rId421" xr:uid="{245E41E0-CC03-4219-ACB4-72A123490591}"/>
    <hyperlink ref="G447" r:id="rId422" xr:uid="{6BFC8E9D-B0BD-47F6-935A-D1FB22660125}"/>
    <hyperlink ref="G448" r:id="rId423" xr:uid="{44FF2F61-7DAB-406D-B1F2-C915E33AB5A0}"/>
    <hyperlink ref="G449" r:id="rId424" xr:uid="{7600E8A8-30A0-403A-8A2A-C3A6982BD335}"/>
    <hyperlink ref="G450" r:id="rId425" xr:uid="{D1DC49FF-52BE-4EAF-9BD1-718409337007}"/>
    <hyperlink ref="G451" r:id="rId426" xr:uid="{8E0B31D4-13CA-4630-886A-08461F0ECF78}"/>
    <hyperlink ref="G452" r:id="rId427" xr:uid="{FD48C252-37DE-4EDF-95AA-BF034DCC8BC1}"/>
    <hyperlink ref="G453" r:id="rId428" xr:uid="{EA7A25EE-84DC-46AA-A52B-616B8B482DC1}"/>
    <hyperlink ref="G454" r:id="rId429" xr:uid="{CC882BFA-65A0-4A3F-A5BB-A4F65A7B28C3}"/>
    <hyperlink ref="G455" r:id="rId430" xr:uid="{65A2F753-6A7E-4A63-BC4E-4BA15C067148}"/>
    <hyperlink ref="G456" r:id="rId431" xr:uid="{B5F7C030-2A07-407A-9797-CDCCCEC6ED67}"/>
    <hyperlink ref="G457" r:id="rId432" xr:uid="{3210BA76-F209-4F50-9D73-98CA903073A2}"/>
    <hyperlink ref="G458" r:id="rId433" xr:uid="{125810F7-9341-42A0-8A28-4CE294706BA3}"/>
    <hyperlink ref="G459" r:id="rId434" xr:uid="{C66429FF-5DB2-4192-8161-440A27B748D5}"/>
    <hyperlink ref="G460" r:id="rId435" xr:uid="{665D279D-6CB1-4414-BA89-B89FA8735521}"/>
    <hyperlink ref="G461" r:id="rId436" xr:uid="{9790F004-2A55-4F9B-94A7-C8FBF3913803}"/>
    <hyperlink ref="G462" r:id="rId437" xr:uid="{F0280024-E6AF-45A1-8127-6E0A85D1FC98}"/>
    <hyperlink ref="G463" r:id="rId438" xr:uid="{7C2CFFC0-B85A-476A-A0BA-BCCD7C4AD8AD}"/>
    <hyperlink ref="G464" r:id="rId439" xr:uid="{9F28CD9A-DBD3-4C2B-89C7-F4CE9E9F894B}"/>
    <hyperlink ref="G465" r:id="rId440" xr:uid="{5C820659-5878-4289-9DB8-B01DCB00F263}"/>
    <hyperlink ref="G466" r:id="rId441" xr:uid="{7B3DBEFC-78E8-4291-982D-6C0E1BF93A5C}"/>
    <hyperlink ref="G467" r:id="rId442" xr:uid="{4EF1BFF5-11F5-4F6F-B75B-50939CC7566F}"/>
    <hyperlink ref="G468" r:id="rId443" xr:uid="{21D126DB-0A09-4F9E-836D-DDEB1E767526}"/>
    <hyperlink ref="G469" r:id="rId444" xr:uid="{8175E5E2-4B08-4848-8D91-2AC6A54EE6AF}"/>
    <hyperlink ref="G470" r:id="rId445" xr:uid="{B89F88AF-EAB6-4262-B8D1-203403EFD38B}"/>
    <hyperlink ref="G471" r:id="rId446" xr:uid="{8F9C7C6A-9F70-4785-A31A-5FC816F62CD5}"/>
    <hyperlink ref="G472" r:id="rId447" xr:uid="{00B40198-607D-429B-A071-C63750B37B9F}"/>
    <hyperlink ref="G473" r:id="rId448" xr:uid="{215A88F4-37B6-45AE-A814-0608C5A7F504}"/>
    <hyperlink ref="G474" r:id="rId449" xr:uid="{B9E29B06-0635-4A8E-8483-E40181AD98F6}"/>
    <hyperlink ref="G475" r:id="rId450" xr:uid="{51D0102C-38F5-4DF4-A792-7B4A7580E505}"/>
    <hyperlink ref="G476" r:id="rId451" xr:uid="{73611880-5082-4CA3-B823-028DF1E7B3BF}"/>
    <hyperlink ref="G477" r:id="rId452" xr:uid="{425F84BF-4FB8-4727-814A-3FAB11977D0F}"/>
    <hyperlink ref="G478" r:id="rId453" xr:uid="{61280CE0-9CD1-4E3B-A0A4-263A81D38D7D}"/>
    <hyperlink ref="G479" r:id="rId454" xr:uid="{C75321EA-B9A9-4A23-94F9-7C0AA711677E}"/>
    <hyperlink ref="G480" r:id="rId455" xr:uid="{016AE5B8-83FE-421A-A172-345D4514E246}"/>
    <hyperlink ref="G481" r:id="rId456" xr:uid="{D1A27D30-0099-4A71-8B98-53B1845AF797}"/>
    <hyperlink ref="G482" r:id="rId457" xr:uid="{CE76523C-879A-4952-A268-9CAC91E8A241}"/>
    <hyperlink ref="G483" r:id="rId458" xr:uid="{354EDA4B-412F-4E82-8028-EE7A3DEA58E9}"/>
    <hyperlink ref="G484" r:id="rId459" xr:uid="{0DAEF412-A8D3-4B1F-932C-23DA658F08FA}"/>
    <hyperlink ref="G485" r:id="rId460" xr:uid="{1FE03586-B61B-4FAE-B848-482469CDB39C}"/>
    <hyperlink ref="G486" r:id="rId461" xr:uid="{41883291-9D08-494F-8F8F-DB3D1F7E5AC2}"/>
    <hyperlink ref="G487" r:id="rId462" xr:uid="{678222D1-A152-45A9-8B47-897391860682}"/>
    <hyperlink ref="G488" r:id="rId463" xr:uid="{40B81143-97D3-4785-A60B-56159DC8107B}"/>
    <hyperlink ref="G489" r:id="rId464" xr:uid="{79011116-FD7D-434F-984D-8320DC671225}"/>
    <hyperlink ref="G490" r:id="rId465" xr:uid="{DFE38A19-F5DC-46D8-9D04-29AEAECF219D}"/>
    <hyperlink ref="G491" r:id="rId466" xr:uid="{473AA679-42E2-4E47-A59E-AD1ECD5D56D6}"/>
    <hyperlink ref="G492" r:id="rId467" xr:uid="{540281E5-902D-4363-BA15-BFCDE5C915F2}"/>
    <hyperlink ref="G493" r:id="rId468" xr:uid="{71F05FF7-25C7-4D56-AD62-F2B989031C25}"/>
    <hyperlink ref="G494" r:id="rId469" xr:uid="{82DA7D1E-8494-4C3A-87C9-9BEC0C8FE707}"/>
    <hyperlink ref="G495" r:id="rId470" xr:uid="{6E2BA742-80A8-4D31-AE1D-6AD9BC240F34}"/>
    <hyperlink ref="G496" r:id="rId471" xr:uid="{2832B7AF-0912-43B5-B760-40F378435074}"/>
    <hyperlink ref="G498" r:id="rId472" xr:uid="{481A2CEA-FC3D-4096-84E5-46DBA7326E8F}"/>
    <hyperlink ref="G499" r:id="rId473" xr:uid="{D3739384-5C35-4790-B2D4-671B9640EEC2}"/>
    <hyperlink ref="G501" r:id="rId474" xr:uid="{1DFF9876-7C7E-4FC5-9DB8-7B2506EE5AED}"/>
    <hyperlink ref="G502" r:id="rId475" xr:uid="{1EE64391-807B-47A2-A99E-3277570D2EEF}"/>
    <hyperlink ref="G504" r:id="rId476" xr:uid="{0C7FF73B-56F6-4480-BAD7-D0CB4C4E94B5}"/>
    <hyperlink ref="G505" r:id="rId477" xr:uid="{101D6C04-779B-4A28-AB07-025D812D7CA9}"/>
    <hyperlink ref="G508" r:id="rId478" xr:uid="{37C50119-0EBD-4404-AB12-6DC1E225DCE2}"/>
    <hyperlink ref="G509" r:id="rId479" xr:uid="{D543D7CC-94F9-4ED8-98B1-6FEAB6668CED}"/>
    <hyperlink ref="G511" r:id="rId480" xr:uid="{CCB59573-F483-4E87-B054-A878125BC6C8}"/>
    <hyperlink ref="G512" r:id="rId481" xr:uid="{D73F7602-28AE-43E2-9737-62D5B95557DA}"/>
    <hyperlink ref="G514" r:id="rId482" xr:uid="{0701B14A-F0AC-42C9-A8D3-34B85D012C60}"/>
    <hyperlink ref="G515" r:id="rId483" xr:uid="{D73F78B2-FCBE-412F-90E1-8558A1035000}"/>
    <hyperlink ref="G518" r:id="rId484" xr:uid="{80426DDB-ECD8-47E4-AE67-56AE6FC1B031}"/>
    <hyperlink ref="G519" r:id="rId485" xr:uid="{F2C54596-E805-42F7-8273-9447F3F555E3}"/>
    <hyperlink ref="G521" r:id="rId486" xr:uid="{29B8AA21-AF49-41CB-AEEA-2F1578782A72}"/>
    <hyperlink ref="G522" r:id="rId487" xr:uid="{A9BF6915-2F7A-4D72-AF9A-ED42FE217472}"/>
    <hyperlink ref="G524" r:id="rId488" xr:uid="{3DF3802B-9574-4409-91A7-D04EE7B44B45}"/>
    <hyperlink ref="G525" r:id="rId489" xr:uid="{0B54AE37-313A-4B61-9C0F-01168E9F3CDE}"/>
    <hyperlink ref="G528" r:id="rId490" xr:uid="{E53D074E-759E-40F6-884A-13B0FFFD5A55}"/>
    <hyperlink ref="G529" r:id="rId491" xr:uid="{7D78135D-30F8-49AE-82B5-C891AEA689AA}"/>
    <hyperlink ref="G531" r:id="rId492" xr:uid="{F3BA4C46-1C65-4398-B794-1D7B4F0DC25D}"/>
    <hyperlink ref="G532" r:id="rId493" xr:uid="{FC812F60-48BC-4976-8DF4-9A4E623FEF08}"/>
    <hyperlink ref="G535" r:id="rId494" xr:uid="{CB1CD189-33C3-465C-8798-A0FAA2E537DD}"/>
    <hyperlink ref="G536" r:id="rId495" xr:uid="{06410FCF-909B-4706-BB90-7CF7C7742F0A}"/>
    <hyperlink ref="G538" r:id="rId496" xr:uid="{F43F4BCC-DD72-49E0-8542-E03B4D5CECB0}"/>
    <hyperlink ref="G539" r:id="rId497" xr:uid="{8C526B5A-708B-4EDA-AB18-D241824B534C}"/>
    <hyperlink ref="G542" r:id="rId498" xr:uid="{FD32DDB6-DDAB-435F-B5A6-8AD917954E58}"/>
    <hyperlink ref="G500" r:id="rId499" xr:uid="{A9447C65-9A39-4F52-8C4F-50B7CE460308}"/>
    <hyperlink ref="G503" r:id="rId500" xr:uid="{FA1E41E5-8188-4AB3-AEA1-67AEF36BFF2D}"/>
    <hyperlink ref="G506" r:id="rId501" xr:uid="{A4EB9FC0-5BA0-42C8-AD0D-A8AC9B4F701B}"/>
    <hyperlink ref="G497" r:id="rId502" xr:uid="{B499BC21-8AEE-4AD9-8AD4-9DA47BFF0042}"/>
    <hyperlink ref="G510" r:id="rId503" xr:uid="{4A057B84-7384-45E9-A052-F240224D68E9}"/>
    <hyperlink ref="G507" r:id="rId504" xr:uid="{EF492DD6-4AB0-4330-812C-997F8A38AF05}"/>
  </hyperlinks>
  <pageMargins left="0.7" right="0.7" top="0.75" bottom="0.75" header="0.3" footer="0.3"/>
  <pageSetup orientation="portrait" r:id="rId505"/>
  <drawing r:id="rId506"/>
  <legacyDrawing r:id="rId50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98ED-90BA-4DDF-9D87-DB4BD2802F94}">
  <dimension ref="A1:CR1097"/>
  <sheetViews>
    <sheetView zoomScale="60" zoomScaleNormal="70" workbookViewId="0">
      <pane xSplit="7" ySplit="23" topLeftCell="CB24" activePane="bottomRight" state="frozen"/>
      <selection pane="topRight" activeCell="H1" sqref="H1"/>
      <selection pane="bottomLeft" activeCell="A20" sqref="A20"/>
      <selection pane="bottomRight" activeCell="C27" sqref="C27"/>
    </sheetView>
  </sheetViews>
  <sheetFormatPr defaultRowHeight="15" x14ac:dyDescent="0.25"/>
  <cols>
    <col min="2" max="2" width="15.85546875" bestFit="1" customWidth="1"/>
    <col min="4" max="4" width="12" bestFit="1" customWidth="1"/>
    <col min="5" max="5" width="16.85546875" bestFit="1" customWidth="1"/>
    <col min="6" max="6" width="19.42578125" bestFit="1" customWidth="1"/>
    <col min="7" max="7" width="18.42578125" customWidth="1"/>
    <col min="8" max="8" width="2.7109375" customWidth="1"/>
    <col min="9" max="9" width="2.42578125" customWidth="1"/>
    <col min="10" max="10" width="16.85546875" customWidth="1"/>
    <col min="11" max="11" width="9.5703125" customWidth="1"/>
    <col min="14" max="14" width="11.42578125" customWidth="1"/>
    <col min="15" max="15" width="16.42578125" customWidth="1"/>
    <col min="16" max="16" width="14.7109375" customWidth="1"/>
    <col min="18" max="18" width="23.28515625" customWidth="1"/>
    <col min="20" max="20" width="16.28515625" customWidth="1"/>
    <col min="21" max="21" width="17.28515625" customWidth="1"/>
    <col min="22" max="22" width="12.85546875" customWidth="1"/>
    <col min="23" max="23" width="19.7109375" customWidth="1"/>
    <col min="24" max="24" width="31.140625" bestFit="1" customWidth="1"/>
    <col min="25" max="25" width="42.7109375" customWidth="1"/>
    <col min="26" max="26" width="12.85546875" style="72" customWidth="1"/>
    <col min="27" max="27" width="16.140625" style="72" bestFit="1" customWidth="1"/>
    <col min="28" max="28" width="20.140625" bestFit="1" customWidth="1"/>
    <col min="29" max="29" width="11.140625" bestFit="1" customWidth="1"/>
    <col min="30" max="30" width="16.7109375" bestFit="1" customWidth="1"/>
    <col min="31" max="31" width="21" bestFit="1" customWidth="1"/>
    <col min="32" max="32" width="8.5703125" bestFit="1" customWidth="1"/>
    <col min="33" max="33" width="14.5703125" bestFit="1" customWidth="1"/>
    <col min="34" max="34" width="32.140625" bestFit="1" customWidth="1"/>
    <col min="35" max="35" width="9" bestFit="1" customWidth="1"/>
    <col min="36" max="36" width="15.42578125" bestFit="1" customWidth="1"/>
    <col min="37" max="44" width="23" bestFit="1" customWidth="1"/>
    <col min="45" max="45" width="10.5703125" bestFit="1" customWidth="1"/>
    <col min="46" max="56" width="17.42578125" bestFit="1" customWidth="1"/>
    <col min="57" max="58" width="19.5703125" bestFit="1" customWidth="1"/>
    <col min="59" max="60" width="21.7109375" bestFit="1" customWidth="1"/>
    <col min="61" max="68" width="18.7109375" bestFit="1" customWidth="1"/>
  </cols>
  <sheetData>
    <row r="1" spans="2:96" hidden="1" x14ac:dyDescent="0.25">
      <c r="U1" s="14"/>
      <c r="V1" s="14"/>
      <c r="W1" s="14"/>
      <c r="X1" s="14"/>
      <c r="Y1" s="14"/>
      <c r="Z1" s="94"/>
      <c r="AA1" s="95"/>
      <c r="AB1" s="39"/>
      <c r="AC1" s="8"/>
    </row>
    <row r="2" spans="2:96" hidden="1" x14ac:dyDescent="0.25">
      <c r="U2" s="14"/>
      <c r="V2" s="14"/>
      <c r="W2" s="14"/>
      <c r="X2" s="14"/>
      <c r="Y2" s="14"/>
      <c r="Z2" s="94"/>
      <c r="AA2" s="95"/>
      <c r="AB2" s="39"/>
      <c r="AC2" s="8"/>
    </row>
    <row r="3" spans="2:96" hidden="1" x14ac:dyDescent="0.25">
      <c r="U3" s="14"/>
      <c r="V3" s="14"/>
      <c r="W3" s="14"/>
      <c r="X3" s="14"/>
      <c r="Y3" s="14"/>
      <c r="Z3" s="94"/>
      <c r="AA3" s="95"/>
      <c r="AB3" s="39"/>
      <c r="AC3" s="8"/>
    </row>
    <row r="4" spans="2:96" hidden="1" x14ac:dyDescent="0.25">
      <c r="U4" s="14"/>
      <c r="V4" s="14"/>
      <c r="W4" s="14"/>
      <c r="X4" s="14"/>
      <c r="Y4" s="14"/>
      <c r="Z4" s="94"/>
      <c r="AA4" s="95"/>
      <c r="AB4" s="39"/>
      <c r="AC4" s="8"/>
    </row>
    <row r="5" spans="2:96" hidden="1" x14ac:dyDescent="0.25">
      <c r="U5" s="14"/>
      <c r="V5" s="14"/>
      <c r="W5" s="14"/>
      <c r="X5" s="14"/>
      <c r="Y5" s="14"/>
      <c r="Z5" s="94"/>
      <c r="AA5" s="95"/>
      <c r="AB5" s="39"/>
      <c r="AC5" s="8"/>
    </row>
    <row r="6" spans="2:96" hidden="1" x14ac:dyDescent="0.25">
      <c r="G6" t="s">
        <v>144</v>
      </c>
      <c r="U6" s="14"/>
      <c r="V6" s="14"/>
      <c r="W6" s="14"/>
      <c r="X6" s="14"/>
      <c r="Y6" s="14"/>
      <c r="Z6" s="94"/>
      <c r="AA6" s="95"/>
      <c r="AB6" s="39"/>
      <c r="AC6" s="8"/>
    </row>
    <row r="7" spans="2:96" hidden="1" x14ac:dyDescent="0.25">
      <c r="U7" s="14"/>
      <c r="V7" s="14"/>
      <c r="W7" s="14"/>
      <c r="X7" s="14"/>
      <c r="Y7" s="14"/>
      <c r="Z7" s="94"/>
      <c r="AA7" s="95"/>
      <c r="AB7" s="39"/>
      <c r="AC7" s="45">
        <f t="shared" ref="AC7:AJ7" si="0">AC$11/SUM($AC$11:$BP$11)</f>
        <v>5.3435114503816793E-2</v>
      </c>
      <c r="AD7" s="45">
        <f t="shared" si="0"/>
        <v>2.748091603053435E-2</v>
      </c>
      <c r="AE7" s="45">
        <f t="shared" si="0"/>
        <v>2.1374045801526718E-2</v>
      </c>
      <c r="AF7" s="45">
        <f t="shared" si="0"/>
        <v>2.2900763358778626E-2</v>
      </c>
      <c r="AG7" s="45">
        <f t="shared" si="0"/>
        <v>3.9694656488549619E-2</v>
      </c>
      <c r="AH7" s="45">
        <f t="shared" si="0"/>
        <v>4.1221374045801527E-2</v>
      </c>
      <c r="AI7" s="45">
        <f t="shared" si="0"/>
        <v>2.748091603053435E-2</v>
      </c>
      <c r="AJ7" s="45">
        <f t="shared" si="0"/>
        <v>1.2213740458015267E-2</v>
      </c>
      <c r="AK7" s="45"/>
      <c r="AL7" s="45"/>
      <c r="AM7" s="45"/>
      <c r="AN7" s="45">
        <f t="shared" ref="AN7:BP7" si="1">AN$11/SUM($AC$11:$BP$11)</f>
        <v>1.2213740458015267E-2</v>
      </c>
      <c r="AO7" s="45">
        <f t="shared" si="1"/>
        <v>2.5954198473282442E-2</v>
      </c>
      <c r="AP7" s="45">
        <f t="shared" si="1"/>
        <v>1.6793893129770993E-2</v>
      </c>
      <c r="AQ7" s="45">
        <f t="shared" si="1"/>
        <v>0</v>
      </c>
      <c r="AR7" s="45">
        <f t="shared" si="1"/>
        <v>1.5267175572519084E-3</v>
      </c>
      <c r="AS7" s="45">
        <f t="shared" si="1"/>
        <v>7.6335877862595417E-3</v>
      </c>
      <c r="AT7" s="45">
        <f t="shared" si="1"/>
        <v>7.6335877862595417E-3</v>
      </c>
      <c r="AU7" s="45">
        <f t="shared" si="1"/>
        <v>9.3129770992366412E-2</v>
      </c>
      <c r="AV7" s="45">
        <f t="shared" si="1"/>
        <v>6.1068702290076335E-3</v>
      </c>
      <c r="AW7" s="45">
        <f t="shared" si="1"/>
        <v>1.5267175572519084E-3</v>
      </c>
      <c r="AX7" s="45">
        <f t="shared" si="1"/>
        <v>3.2061068702290078E-2</v>
      </c>
      <c r="AY7" s="45">
        <f t="shared" si="1"/>
        <v>1.3740458015267175E-2</v>
      </c>
      <c r="AZ7" s="45">
        <f t="shared" si="1"/>
        <v>1.0687022900763359E-2</v>
      </c>
      <c r="BA7" s="45">
        <f t="shared" si="1"/>
        <v>1.3740458015267175E-2</v>
      </c>
      <c r="BB7" s="45">
        <f t="shared" si="1"/>
        <v>2.5954198473282442E-2</v>
      </c>
      <c r="BC7" s="45">
        <f t="shared" si="1"/>
        <v>4.2748091603053436E-2</v>
      </c>
      <c r="BD7" s="45">
        <f t="shared" si="1"/>
        <v>8.0916030534351147E-2</v>
      </c>
      <c r="BE7" s="45">
        <f t="shared" si="1"/>
        <v>3.9694656488549619E-2</v>
      </c>
      <c r="BF7" s="45">
        <f t="shared" si="1"/>
        <v>0.13282442748091602</v>
      </c>
      <c r="BG7" s="45">
        <f t="shared" si="1"/>
        <v>3.0534351145038168E-3</v>
      </c>
      <c r="BH7" s="45">
        <f t="shared" si="1"/>
        <v>2.748091603053435E-2</v>
      </c>
      <c r="BI7" s="45">
        <f t="shared" si="1"/>
        <v>3.0534351145038168E-3</v>
      </c>
      <c r="BJ7" s="45">
        <f t="shared" si="1"/>
        <v>3.0534351145038168E-3</v>
      </c>
      <c r="BK7" s="45">
        <f t="shared" si="1"/>
        <v>1.3740458015267175E-2</v>
      </c>
      <c r="BL7" s="45"/>
      <c r="BM7" s="45">
        <f t="shared" si="1"/>
        <v>3.2061068702290078E-2</v>
      </c>
      <c r="BN7" s="45">
        <f t="shared" si="1"/>
        <v>3.5114503816793895E-2</v>
      </c>
      <c r="BO7" s="45">
        <f t="shared" si="1"/>
        <v>6.1068702290076335E-3</v>
      </c>
      <c r="BP7" s="45">
        <f t="shared" si="1"/>
        <v>2.2900763358778626E-2</v>
      </c>
    </row>
    <row r="8" spans="2:96" ht="28.5" x14ac:dyDescent="0.45">
      <c r="B8" s="35" t="s">
        <v>75</v>
      </c>
      <c r="C8" s="35"/>
      <c r="D8" s="35"/>
      <c r="E8" s="35"/>
      <c r="F8" s="35"/>
      <c r="G8" s="35"/>
      <c r="H8" s="35"/>
      <c r="I8" s="35"/>
      <c r="J8" s="35"/>
      <c r="K8" s="35"/>
      <c r="Z8" s="212"/>
      <c r="AA8" s="212"/>
      <c r="AB8" s="39"/>
      <c r="AC8" s="45">
        <f t="shared" ref="AC8:AI8" si="2">AC11/SUM($AC$11:$BP$11)</f>
        <v>5.3435114503816793E-2</v>
      </c>
      <c r="AD8" s="45">
        <f t="shared" si="2"/>
        <v>2.748091603053435E-2</v>
      </c>
      <c r="AE8" s="45">
        <f t="shared" si="2"/>
        <v>2.1374045801526718E-2</v>
      </c>
      <c r="AF8" s="45">
        <f t="shared" si="2"/>
        <v>2.2900763358778626E-2</v>
      </c>
      <c r="AG8" s="45">
        <f t="shared" si="2"/>
        <v>3.9694656488549619E-2</v>
      </c>
      <c r="AH8" s="45">
        <f t="shared" si="2"/>
        <v>4.1221374045801527E-2</v>
      </c>
      <c r="AI8" s="45">
        <f t="shared" si="2"/>
        <v>2.748091603053435E-2</v>
      </c>
      <c r="AJ8" s="45">
        <f t="shared" ref="AJ8:BK8" si="3">AJ11/SUM($AC$11:$BP$11)</f>
        <v>1.2213740458015267E-2</v>
      </c>
      <c r="AK8" s="45">
        <f t="shared" si="3"/>
        <v>1.2213740458015267E-2</v>
      </c>
      <c r="AL8" s="45">
        <f t="shared" si="3"/>
        <v>4.5801526717557254E-3</v>
      </c>
      <c r="AM8" s="45">
        <f t="shared" si="3"/>
        <v>1.6793893129770993E-2</v>
      </c>
      <c r="AN8" s="45">
        <f t="shared" si="3"/>
        <v>1.2213740458015267E-2</v>
      </c>
      <c r="AO8" s="45">
        <f t="shared" si="3"/>
        <v>2.5954198473282442E-2</v>
      </c>
      <c r="AP8" s="45">
        <f t="shared" si="3"/>
        <v>1.6793893129770993E-2</v>
      </c>
      <c r="AQ8" s="45">
        <f t="shared" si="3"/>
        <v>0</v>
      </c>
      <c r="AR8" s="45">
        <f t="shared" si="3"/>
        <v>1.5267175572519084E-3</v>
      </c>
      <c r="AS8" s="45">
        <f t="shared" si="3"/>
        <v>7.6335877862595417E-3</v>
      </c>
      <c r="AT8" s="45">
        <f t="shared" si="3"/>
        <v>7.6335877862595417E-3</v>
      </c>
      <c r="AU8" s="45">
        <f t="shared" si="3"/>
        <v>9.3129770992366412E-2</v>
      </c>
      <c r="AV8" s="45">
        <f t="shared" si="3"/>
        <v>6.1068702290076335E-3</v>
      </c>
      <c r="AW8" s="45">
        <f t="shared" si="3"/>
        <v>1.5267175572519084E-3</v>
      </c>
      <c r="AX8" s="45">
        <f t="shared" si="3"/>
        <v>3.2061068702290078E-2</v>
      </c>
      <c r="AY8" s="45">
        <f t="shared" si="3"/>
        <v>1.3740458015267175E-2</v>
      </c>
      <c r="AZ8" s="45">
        <f t="shared" si="3"/>
        <v>1.0687022900763359E-2</v>
      </c>
      <c r="BA8" s="45">
        <f t="shared" si="3"/>
        <v>1.3740458015267175E-2</v>
      </c>
      <c r="BB8" s="45">
        <f t="shared" si="3"/>
        <v>2.5954198473282442E-2</v>
      </c>
      <c r="BC8" s="45">
        <f t="shared" si="3"/>
        <v>4.2748091603053436E-2</v>
      </c>
      <c r="BD8" s="45">
        <f t="shared" si="3"/>
        <v>8.0916030534351147E-2</v>
      </c>
      <c r="BE8" s="45">
        <f t="shared" si="3"/>
        <v>3.9694656488549619E-2</v>
      </c>
      <c r="BF8" s="45">
        <f t="shared" si="3"/>
        <v>0.13282442748091602</v>
      </c>
      <c r="BG8" s="45">
        <f t="shared" si="3"/>
        <v>3.0534351145038168E-3</v>
      </c>
      <c r="BH8" s="45">
        <f t="shared" si="3"/>
        <v>2.748091603053435E-2</v>
      </c>
      <c r="BI8" s="45">
        <f t="shared" si="3"/>
        <v>3.0534351145038168E-3</v>
      </c>
      <c r="BJ8" s="45">
        <f t="shared" si="3"/>
        <v>3.0534351145038168E-3</v>
      </c>
      <c r="BK8" s="45">
        <f t="shared" si="3"/>
        <v>1.3740458015267175E-2</v>
      </c>
      <c r="BL8" s="45"/>
      <c r="BM8" s="45">
        <f>BM11/SUM($AC$11:$BP$11)</f>
        <v>3.2061068702290078E-2</v>
      </c>
      <c r="BN8" s="45">
        <f>BN11/SUM($AC$11:$BP$11)</f>
        <v>3.5114503816793895E-2</v>
      </c>
      <c r="BO8" s="45">
        <f>BO11/SUM($AC$11:$BP$11)</f>
        <v>6.1068702290076335E-3</v>
      </c>
      <c r="BP8" s="45">
        <f>BP11/SUM($AC$11:$BP$11)</f>
        <v>2.2900763358778626E-2</v>
      </c>
    </row>
    <row r="9" spans="2:96" ht="15.75" thickBot="1" x14ac:dyDescent="0.3">
      <c r="G9" s="39" t="s">
        <v>12</v>
      </c>
      <c r="N9" s="9"/>
      <c r="O9" s="9"/>
      <c r="P9" s="9"/>
      <c r="Q9" s="205"/>
      <c r="R9" s="205"/>
      <c r="S9" s="205"/>
      <c r="T9" s="205"/>
      <c r="U9" s="205"/>
      <c r="V9" s="205"/>
      <c r="W9" s="205"/>
      <c r="X9" s="205"/>
      <c r="Y9" s="205"/>
      <c r="Z9" s="212"/>
      <c r="AA9" s="85"/>
      <c r="AC9" s="37" t="s">
        <v>3</v>
      </c>
      <c r="AD9" s="24" t="s">
        <v>3</v>
      </c>
      <c r="AE9" s="24" t="s">
        <v>3</v>
      </c>
      <c r="AF9" s="24" t="s">
        <v>3</v>
      </c>
      <c r="AG9" s="24" t="s">
        <v>3</v>
      </c>
      <c r="AH9" s="30" t="s">
        <v>56</v>
      </c>
      <c r="AI9" s="86" t="s">
        <v>265</v>
      </c>
      <c r="AJ9" s="70" t="s">
        <v>266</v>
      </c>
      <c r="AK9" s="25" t="s">
        <v>4</v>
      </c>
      <c r="AL9" s="25" t="s">
        <v>4</v>
      </c>
      <c r="AM9" s="25" t="s">
        <v>4</v>
      </c>
      <c r="AN9" s="25" t="s">
        <v>4</v>
      </c>
      <c r="AO9" s="25" t="s">
        <v>4</v>
      </c>
      <c r="AP9" s="25" t="s">
        <v>4</v>
      </c>
      <c r="AQ9" s="25" t="s">
        <v>4</v>
      </c>
      <c r="AR9" s="25" t="s">
        <v>4</v>
      </c>
      <c r="AS9" s="25" t="s">
        <v>74</v>
      </c>
      <c r="AT9" s="26" t="s">
        <v>49</v>
      </c>
      <c r="AU9" s="26" t="s">
        <v>49</v>
      </c>
      <c r="AV9" s="26" t="s">
        <v>49</v>
      </c>
      <c r="AW9" s="26" t="s">
        <v>49</v>
      </c>
      <c r="AX9" s="26" t="s">
        <v>49</v>
      </c>
      <c r="AY9" s="26" t="s">
        <v>49</v>
      </c>
      <c r="AZ9" s="26" t="s">
        <v>49</v>
      </c>
      <c r="BA9" s="26" t="s">
        <v>49</v>
      </c>
      <c r="BB9" s="26" t="s">
        <v>49</v>
      </c>
      <c r="BC9" s="26" t="s">
        <v>49</v>
      </c>
      <c r="BD9" s="26" t="s">
        <v>49</v>
      </c>
      <c r="BE9" s="31" t="s">
        <v>53</v>
      </c>
      <c r="BF9" s="31" t="s">
        <v>53</v>
      </c>
      <c r="BG9" s="29" t="s">
        <v>63</v>
      </c>
      <c r="BH9" s="29" t="s">
        <v>63</v>
      </c>
      <c r="BI9" s="27" t="s">
        <v>67</v>
      </c>
      <c r="BJ9" s="27" t="s">
        <v>67</v>
      </c>
      <c r="BK9" s="27" t="s">
        <v>67</v>
      </c>
      <c r="BL9" s="28" t="s">
        <v>70</v>
      </c>
      <c r="BM9" s="28" t="s">
        <v>70</v>
      </c>
      <c r="BN9" s="28" t="s">
        <v>70</v>
      </c>
      <c r="BO9" s="28" t="s">
        <v>70</v>
      </c>
      <c r="BP9" s="28" t="s">
        <v>70</v>
      </c>
    </row>
    <row r="10" spans="2:96" ht="21.75" thickBot="1" x14ac:dyDescent="0.4">
      <c r="G10" s="39"/>
      <c r="J10" s="9"/>
      <c r="K10" s="9"/>
      <c r="L10" s="9"/>
      <c r="M10" s="9"/>
      <c r="N10" s="9"/>
      <c r="O10" s="9"/>
      <c r="P10" s="9"/>
      <c r="Q10" s="205"/>
      <c r="R10" s="205"/>
      <c r="S10" s="205"/>
      <c r="T10" s="205"/>
      <c r="U10" s="205"/>
      <c r="V10" s="205"/>
      <c r="W10" s="205"/>
      <c r="X10" s="205"/>
      <c r="Y10" s="205"/>
      <c r="Z10" s="212"/>
      <c r="AA10" s="85"/>
      <c r="AC10" s="49" t="s">
        <v>3</v>
      </c>
      <c r="AD10" s="50" t="s">
        <v>57</v>
      </c>
      <c r="AE10" s="50" t="s">
        <v>58</v>
      </c>
      <c r="AF10" s="50" t="s">
        <v>6</v>
      </c>
      <c r="AG10" s="50" t="s">
        <v>5</v>
      </c>
      <c r="AH10" s="50" t="s">
        <v>56</v>
      </c>
      <c r="AI10" s="50" t="s">
        <v>51</v>
      </c>
      <c r="AJ10" s="50" t="s">
        <v>7</v>
      </c>
      <c r="AK10" s="50" t="s">
        <v>268</v>
      </c>
      <c r="AL10" s="50" t="s">
        <v>276</v>
      </c>
      <c r="AM10" s="50" t="s">
        <v>4</v>
      </c>
      <c r="AN10" s="50" t="s">
        <v>73</v>
      </c>
      <c r="AO10" s="50" t="s">
        <v>8</v>
      </c>
      <c r="AP10" s="50" t="s">
        <v>64</v>
      </c>
      <c r="AQ10" s="50" t="s">
        <v>65</v>
      </c>
      <c r="AR10" s="50" t="s">
        <v>9</v>
      </c>
      <c r="AS10" s="50" t="s">
        <v>66</v>
      </c>
      <c r="AT10" s="50" t="s">
        <v>47</v>
      </c>
      <c r="AU10" s="50" t="s">
        <v>49</v>
      </c>
      <c r="AV10" s="50" t="s">
        <v>48</v>
      </c>
      <c r="AW10" s="50" t="s">
        <v>50</v>
      </c>
      <c r="AX10" s="50" t="s">
        <v>54</v>
      </c>
      <c r="AY10" s="50" t="s">
        <v>55</v>
      </c>
      <c r="AZ10" s="50" t="s">
        <v>89</v>
      </c>
      <c r="BA10" s="50" t="s">
        <v>90</v>
      </c>
      <c r="BB10" s="50" t="s">
        <v>60</v>
      </c>
      <c r="BC10" s="50" t="s">
        <v>61</v>
      </c>
      <c r="BD10" s="50" t="s">
        <v>59</v>
      </c>
      <c r="BE10" s="50" t="s">
        <v>52</v>
      </c>
      <c r="BF10" s="50" t="s">
        <v>53</v>
      </c>
      <c r="BG10" s="50" t="s">
        <v>62</v>
      </c>
      <c r="BH10" s="50" t="s">
        <v>63</v>
      </c>
      <c r="BI10" s="50" t="s">
        <v>68</v>
      </c>
      <c r="BJ10" s="50" t="s">
        <v>69</v>
      </c>
      <c r="BK10" s="50" t="s">
        <v>1185</v>
      </c>
      <c r="BL10" s="50" t="s">
        <v>316</v>
      </c>
      <c r="BM10" s="50" t="s">
        <v>71</v>
      </c>
      <c r="BN10" s="50" t="s">
        <v>72</v>
      </c>
      <c r="BO10" s="50" t="s">
        <v>11</v>
      </c>
      <c r="BP10" s="50" t="s">
        <v>10</v>
      </c>
    </row>
    <row r="11" spans="2:96" ht="21" x14ac:dyDescent="0.35">
      <c r="B11" s="109"/>
      <c r="C11" s="97"/>
      <c r="D11" s="97" t="s">
        <v>13</v>
      </c>
      <c r="E11" s="46"/>
      <c r="F11" s="101"/>
      <c r="G11" s="66"/>
      <c r="H11" s="67"/>
      <c r="I11" s="67"/>
      <c r="J11" s="206"/>
      <c r="K11" s="206"/>
      <c r="L11" s="9"/>
      <c r="M11" s="206"/>
      <c r="N11" s="207"/>
      <c r="O11" s="9"/>
      <c r="P11" s="207"/>
      <c r="Q11" s="207"/>
      <c r="R11" s="207"/>
      <c r="S11" s="207"/>
      <c r="T11" s="207"/>
      <c r="U11" s="207"/>
      <c r="V11" s="207"/>
      <c r="W11" s="207"/>
      <c r="X11" s="207"/>
      <c r="Y11" s="207"/>
      <c r="Z11" s="213"/>
      <c r="AA11" s="214"/>
      <c r="AB11" s="67"/>
      <c r="AC11" s="68">
        <f t="shared" ref="AC11:BP11" si="4">COUNTA(AC24:AC956)</f>
        <v>35</v>
      </c>
      <c r="AD11" s="68">
        <f t="shared" si="4"/>
        <v>18</v>
      </c>
      <c r="AE11" s="68">
        <f t="shared" si="4"/>
        <v>14</v>
      </c>
      <c r="AF11" s="68">
        <f t="shared" si="4"/>
        <v>15</v>
      </c>
      <c r="AG11" s="68">
        <f t="shared" si="4"/>
        <v>26</v>
      </c>
      <c r="AH11" s="68">
        <f t="shared" si="4"/>
        <v>27</v>
      </c>
      <c r="AI11" s="68">
        <f t="shared" si="4"/>
        <v>18</v>
      </c>
      <c r="AJ11" s="68">
        <f t="shared" si="4"/>
        <v>8</v>
      </c>
      <c r="AK11" s="68">
        <f t="shared" si="4"/>
        <v>8</v>
      </c>
      <c r="AL11" s="68">
        <f t="shared" si="4"/>
        <v>3</v>
      </c>
      <c r="AM11" s="68">
        <f t="shared" si="4"/>
        <v>11</v>
      </c>
      <c r="AN11" s="68">
        <f t="shared" si="4"/>
        <v>8</v>
      </c>
      <c r="AO11" s="68">
        <f t="shared" si="4"/>
        <v>17</v>
      </c>
      <c r="AP11" s="68">
        <f t="shared" si="4"/>
        <v>11</v>
      </c>
      <c r="AQ11" s="68">
        <f t="shared" si="4"/>
        <v>0</v>
      </c>
      <c r="AR11" s="68">
        <f t="shared" si="4"/>
        <v>1</v>
      </c>
      <c r="AS11" s="68">
        <f t="shared" si="4"/>
        <v>5</v>
      </c>
      <c r="AT11" s="68">
        <f t="shared" si="4"/>
        <v>5</v>
      </c>
      <c r="AU11" s="68">
        <f t="shared" si="4"/>
        <v>61</v>
      </c>
      <c r="AV11" s="68">
        <f t="shared" si="4"/>
        <v>4</v>
      </c>
      <c r="AW11" s="68">
        <f t="shared" si="4"/>
        <v>1</v>
      </c>
      <c r="AX11" s="68">
        <f t="shared" si="4"/>
        <v>21</v>
      </c>
      <c r="AY11" s="68">
        <f t="shared" si="4"/>
        <v>9</v>
      </c>
      <c r="AZ11" s="68">
        <f t="shared" si="4"/>
        <v>7</v>
      </c>
      <c r="BA11" s="68">
        <f t="shared" si="4"/>
        <v>9</v>
      </c>
      <c r="BB11" s="68">
        <f t="shared" si="4"/>
        <v>17</v>
      </c>
      <c r="BC11" s="68">
        <f t="shared" si="4"/>
        <v>28</v>
      </c>
      <c r="BD11" s="68">
        <f t="shared" si="4"/>
        <v>53</v>
      </c>
      <c r="BE11" s="68">
        <f t="shared" si="4"/>
        <v>26</v>
      </c>
      <c r="BF11" s="68">
        <f t="shared" si="4"/>
        <v>87</v>
      </c>
      <c r="BG11" s="68">
        <f t="shared" si="4"/>
        <v>2</v>
      </c>
      <c r="BH11" s="68">
        <f t="shared" si="4"/>
        <v>18</v>
      </c>
      <c r="BI11" s="68">
        <f t="shared" si="4"/>
        <v>2</v>
      </c>
      <c r="BJ11" s="68">
        <f t="shared" si="4"/>
        <v>2</v>
      </c>
      <c r="BK11" s="68">
        <f t="shared" si="4"/>
        <v>9</v>
      </c>
      <c r="BL11" s="68">
        <f t="shared" si="4"/>
        <v>6</v>
      </c>
      <c r="BM11" s="68">
        <f t="shared" si="4"/>
        <v>21</v>
      </c>
      <c r="BN11" s="68">
        <f t="shared" si="4"/>
        <v>23</v>
      </c>
      <c r="BO11" s="68">
        <f t="shared" si="4"/>
        <v>4</v>
      </c>
      <c r="BP11" s="68">
        <f t="shared" si="4"/>
        <v>15</v>
      </c>
    </row>
    <row r="12" spans="2:96" ht="26.25" x14ac:dyDescent="0.4">
      <c r="B12" s="108" t="s">
        <v>23</v>
      </c>
      <c r="C12" s="48" t="s">
        <v>14</v>
      </c>
      <c r="D12" s="47" t="s">
        <v>15</v>
      </c>
      <c r="E12" s="102" t="s">
        <v>16</v>
      </c>
      <c r="F12" s="103" t="s">
        <v>523</v>
      </c>
      <c r="G12" s="99" t="s">
        <v>525</v>
      </c>
      <c r="H12" s="8"/>
      <c r="I12" s="8"/>
      <c r="J12" s="9"/>
      <c r="K12" s="9"/>
      <c r="L12" s="9"/>
      <c r="M12" s="9"/>
      <c r="N12" s="9"/>
      <c r="O12" s="9"/>
      <c r="P12" s="9"/>
      <c r="Q12" s="208"/>
      <c r="R12" s="208"/>
      <c r="S12" s="208"/>
      <c r="T12" s="208"/>
      <c r="U12" s="9"/>
      <c r="V12" s="9"/>
      <c r="W12" s="9"/>
      <c r="X12" s="9"/>
      <c r="Y12" s="9"/>
      <c r="Z12" s="9"/>
      <c r="AA12" s="212"/>
      <c r="AB12" s="67" t="s">
        <v>1237</v>
      </c>
      <c r="AC12" s="38">
        <f t="shared" ref="AC12:BP12" si="5">IFERROR(COUNTIF(AC24:AC956,"1C"),"NA")</f>
        <v>19</v>
      </c>
      <c r="AD12" s="38">
        <f t="shared" si="5"/>
        <v>9</v>
      </c>
      <c r="AE12" s="38">
        <f t="shared" si="5"/>
        <v>12</v>
      </c>
      <c r="AF12" s="38">
        <f t="shared" si="5"/>
        <v>6</v>
      </c>
      <c r="AG12" s="38">
        <f t="shared" si="5"/>
        <v>18</v>
      </c>
      <c r="AH12" s="38">
        <f t="shared" si="5"/>
        <v>19</v>
      </c>
      <c r="AI12" s="38">
        <f t="shared" si="5"/>
        <v>17</v>
      </c>
      <c r="AJ12" s="38">
        <f t="shared" si="5"/>
        <v>4</v>
      </c>
      <c r="AK12" s="38">
        <f t="shared" si="5"/>
        <v>5</v>
      </c>
      <c r="AL12" s="38">
        <f t="shared" si="5"/>
        <v>1</v>
      </c>
      <c r="AM12" s="38">
        <f t="shared" si="5"/>
        <v>8</v>
      </c>
      <c r="AN12" s="38">
        <f t="shared" si="5"/>
        <v>5</v>
      </c>
      <c r="AO12" s="38">
        <f t="shared" si="5"/>
        <v>8</v>
      </c>
      <c r="AP12" s="38">
        <f t="shared" si="5"/>
        <v>7</v>
      </c>
      <c r="AQ12" s="38">
        <f t="shared" si="5"/>
        <v>0</v>
      </c>
      <c r="AR12" s="38">
        <f t="shared" si="5"/>
        <v>1</v>
      </c>
      <c r="AS12" s="38">
        <f t="shared" si="5"/>
        <v>4</v>
      </c>
      <c r="AT12" s="38">
        <f t="shared" si="5"/>
        <v>3</v>
      </c>
      <c r="AU12" s="38">
        <f t="shared" si="5"/>
        <v>47</v>
      </c>
      <c r="AV12" s="38">
        <f t="shared" si="5"/>
        <v>3</v>
      </c>
      <c r="AW12" s="38">
        <f t="shared" si="5"/>
        <v>0</v>
      </c>
      <c r="AX12" s="38">
        <f t="shared" si="5"/>
        <v>16</v>
      </c>
      <c r="AY12" s="38">
        <f t="shared" si="5"/>
        <v>6</v>
      </c>
      <c r="AZ12" s="38">
        <f t="shared" si="5"/>
        <v>5</v>
      </c>
      <c r="BA12" s="38">
        <f t="shared" si="5"/>
        <v>7</v>
      </c>
      <c r="BB12" s="38">
        <f t="shared" si="5"/>
        <v>13</v>
      </c>
      <c r="BC12" s="38">
        <f t="shared" si="5"/>
        <v>16</v>
      </c>
      <c r="BD12" s="38">
        <f t="shared" si="5"/>
        <v>39</v>
      </c>
      <c r="BE12" s="38">
        <f t="shared" si="5"/>
        <v>19</v>
      </c>
      <c r="BF12" s="38">
        <f t="shared" si="5"/>
        <v>45</v>
      </c>
      <c r="BG12" s="38">
        <f t="shared" si="5"/>
        <v>1</v>
      </c>
      <c r="BH12" s="38">
        <f t="shared" si="5"/>
        <v>14</v>
      </c>
      <c r="BI12" s="38">
        <f t="shared" si="5"/>
        <v>2</v>
      </c>
      <c r="BJ12" s="38">
        <f t="shared" si="5"/>
        <v>2</v>
      </c>
      <c r="BK12" s="38">
        <f t="shared" si="5"/>
        <v>3</v>
      </c>
      <c r="BL12" s="38">
        <f t="shared" si="5"/>
        <v>2</v>
      </c>
      <c r="BM12" s="38">
        <f t="shared" si="5"/>
        <v>11</v>
      </c>
      <c r="BN12" s="38">
        <f t="shared" si="5"/>
        <v>9</v>
      </c>
      <c r="BO12" s="38">
        <f t="shared" si="5"/>
        <v>1</v>
      </c>
      <c r="BP12" s="38">
        <f t="shared" si="5"/>
        <v>3</v>
      </c>
    </row>
    <row r="13" spans="2:96" ht="21" x14ac:dyDescent="0.35">
      <c r="B13" s="2">
        <v>700</v>
      </c>
      <c r="C13" s="18">
        <f>IFERROR(AVERAGEIF($C$24:$C$568,B13,$D$24:$D$568),"NA")</f>
        <v>3.5159568627450968</v>
      </c>
      <c r="D13" s="18" t="s">
        <v>1</v>
      </c>
      <c r="E13" s="98">
        <v>1.9375</v>
      </c>
      <c r="F13" s="104">
        <f>COUNTIFS($C$24:$C$671,$B13)</f>
        <v>111</v>
      </c>
      <c r="G13" s="100">
        <f>COUNTIFS($C$24:$C$671,$B13,$F$24:$F$671,"C")/F13</f>
        <v>0.40540540540540543</v>
      </c>
      <c r="H13">
        <v>0.54</v>
      </c>
      <c r="J13" s="209"/>
      <c r="K13" s="9"/>
      <c r="L13" s="9"/>
      <c r="M13" s="20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212"/>
      <c r="AA13" s="85"/>
      <c r="AB13" s="67" t="s">
        <v>1238</v>
      </c>
      <c r="AC13" s="38">
        <f t="shared" ref="AC13:BP13" si="6">IFERROR(COUNTIF(AC25:AC956,"1W"),"NA")</f>
        <v>16</v>
      </c>
      <c r="AD13" s="38">
        <f t="shared" si="6"/>
        <v>9</v>
      </c>
      <c r="AE13" s="38">
        <f t="shared" si="6"/>
        <v>2</v>
      </c>
      <c r="AF13" s="38">
        <f t="shared" si="6"/>
        <v>9</v>
      </c>
      <c r="AG13" s="38">
        <f t="shared" si="6"/>
        <v>8</v>
      </c>
      <c r="AH13" s="38">
        <f t="shared" si="6"/>
        <v>8</v>
      </c>
      <c r="AI13" s="38">
        <f t="shared" si="6"/>
        <v>1</v>
      </c>
      <c r="AJ13" s="38">
        <f t="shared" si="6"/>
        <v>4</v>
      </c>
      <c r="AK13" s="38">
        <f t="shared" si="6"/>
        <v>3</v>
      </c>
      <c r="AL13" s="38">
        <f t="shared" si="6"/>
        <v>2</v>
      </c>
      <c r="AM13" s="38">
        <f t="shared" si="6"/>
        <v>3</v>
      </c>
      <c r="AN13" s="38">
        <f t="shared" si="6"/>
        <v>3</v>
      </c>
      <c r="AO13" s="38">
        <f t="shared" si="6"/>
        <v>9</v>
      </c>
      <c r="AP13" s="38">
        <f t="shared" si="6"/>
        <v>4</v>
      </c>
      <c r="AQ13" s="38">
        <f t="shared" si="6"/>
        <v>0</v>
      </c>
      <c r="AR13" s="38">
        <f t="shared" si="6"/>
        <v>0</v>
      </c>
      <c r="AS13" s="38">
        <f t="shared" si="6"/>
        <v>1</v>
      </c>
      <c r="AT13" s="38">
        <f t="shared" si="6"/>
        <v>2</v>
      </c>
      <c r="AU13" s="38">
        <f t="shared" si="6"/>
        <v>14</v>
      </c>
      <c r="AV13" s="38">
        <f t="shared" si="6"/>
        <v>1</v>
      </c>
      <c r="AW13" s="38">
        <f t="shared" si="6"/>
        <v>1</v>
      </c>
      <c r="AX13" s="38">
        <f t="shared" si="6"/>
        <v>5</v>
      </c>
      <c r="AY13" s="38">
        <f t="shared" si="6"/>
        <v>3</v>
      </c>
      <c r="AZ13" s="38">
        <f t="shared" si="6"/>
        <v>2</v>
      </c>
      <c r="BA13" s="38">
        <f t="shared" si="6"/>
        <v>2</v>
      </c>
      <c r="BB13" s="38">
        <f t="shared" si="6"/>
        <v>4</v>
      </c>
      <c r="BC13" s="38">
        <f t="shared" si="6"/>
        <v>12</v>
      </c>
      <c r="BD13" s="38">
        <f t="shared" si="6"/>
        <v>14</v>
      </c>
      <c r="BE13" s="38">
        <f t="shared" si="6"/>
        <v>7</v>
      </c>
      <c r="BF13" s="38">
        <f t="shared" si="6"/>
        <v>42</v>
      </c>
      <c r="BG13" s="38">
        <f t="shared" si="6"/>
        <v>1</v>
      </c>
      <c r="BH13" s="38">
        <f t="shared" si="6"/>
        <v>4</v>
      </c>
      <c r="BI13" s="38">
        <f t="shared" si="6"/>
        <v>0</v>
      </c>
      <c r="BJ13" s="38">
        <f t="shared" si="6"/>
        <v>0</v>
      </c>
      <c r="BK13" s="38">
        <f t="shared" si="6"/>
        <v>6</v>
      </c>
      <c r="BL13" s="38">
        <f t="shared" si="6"/>
        <v>4</v>
      </c>
      <c r="BM13" s="38">
        <f t="shared" si="6"/>
        <v>10</v>
      </c>
      <c r="BN13" s="38">
        <f t="shared" si="6"/>
        <v>14</v>
      </c>
      <c r="BO13" s="38">
        <f t="shared" si="6"/>
        <v>3</v>
      </c>
      <c r="BP13" s="38">
        <f t="shared" si="6"/>
        <v>12</v>
      </c>
    </row>
    <row r="14" spans="2:96" x14ac:dyDescent="0.25">
      <c r="B14" s="2" t="s">
        <v>24</v>
      </c>
      <c r="C14" s="18">
        <f>IFERROR(AVERAGEIF($C$24:$C$568,B14,$D$24:$D$568),"NA")</f>
        <v>3.2524290909090885</v>
      </c>
      <c r="D14" s="18">
        <f>E14*1.5</f>
        <v>2.90625</v>
      </c>
      <c r="E14" s="98">
        <v>1.9375</v>
      </c>
      <c r="F14" s="105">
        <f>COUNTIFS($C$24:$C$671,$B14)</f>
        <v>414</v>
      </c>
      <c r="G14" s="100">
        <f>COUNTIFS($C$24:$C$671,$B14,$F$24:$F$671,"C")/F14</f>
        <v>0.64492753623188404</v>
      </c>
      <c r="H14">
        <v>0.26</v>
      </c>
      <c r="J14" s="20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AA14" s="79"/>
      <c r="AC14" s="36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</row>
    <row r="15" spans="2:96" x14ac:dyDescent="0.25">
      <c r="B15" s="2" t="s">
        <v>1799</v>
      </c>
      <c r="C15" s="18">
        <f>IFERROR(AVERAGEIF($C$24:$C$568,B15,$D$24:$D$568),"NA")</f>
        <v>2.2075716049382712</v>
      </c>
      <c r="D15" s="18">
        <f>E15*1.5</f>
        <v>2.90625</v>
      </c>
      <c r="E15" s="98">
        <v>1.9375</v>
      </c>
      <c r="F15" s="105">
        <f>COUNTIFS($C$24:$C$671,$B15)</f>
        <v>88</v>
      </c>
      <c r="G15" s="100">
        <f>COUNTIFS($C$24:$C$671,$B15,$F$24:$F$671,"C")/F15</f>
        <v>0.77272727272727271</v>
      </c>
      <c r="H15" s="58">
        <v>0.35</v>
      </c>
      <c r="I15" s="58"/>
      <c r="J15" s="209"/>
      <c r="K15" s="209"/>
      <c r="L15" s="209"/>
      <c r="M15" s="210"/>
      <c r="N15" s="209"/>
      <c r="O15" s="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73"/>
      <c r="AA15" s="80"/>
      <c r="AB15" s="58"/>
      <c r="AC15" s="59">
        <f>IFERROR(AC12/AC11,"NA")</f>
        <v>0.54285714285714282</v>
      </c>
      <c r="AD15" s="60">
        <f t="shared" ref="AD15:BP15" si="7">IFERROR(AD12/AD11,"NA")</f>
        <v>0.5</v>
      </c>
      <c r="AE15" s="60">
        <f>IFERROR(AE12/AE11,"NA")</f>
        <v>0.8571428571428571</v>
      </c>
      <c r="AF15" s="60">
        <f t="shared" si="7"/>
        <v>0.4</v>
      </c>
      <c r="AG15" s="60">
        <f t="shared" si="7"/>
        <v>0.69230769230769229</v>
      </c>
      <c r="AH15" s="60">
        <f t="shared" si="7"/>
        <v>0.70370370370370372</v>
      </c>
      <c r="AI15" s="60">
        <f t="shared" si="7"/>
        <v>0.94444444444444442</v>
      </c>
      <c r="AJ15" s="60">
        <f t="shared" si="7"/>
        <v>0.5</v>
      </c>
      <c r="AK15" s="60">
        <f>IFERROR(AK12/AK11,"NA")</f>
        <v>0.625</v>
      </c>
      <c r="AL15" s="60">
        <f>IFERROR(AL12/AL11,"NA")</f>
        <v>0.33333333333333331</v>
      </c>
      <c r="AM15" s="60">
        <f>IFERROR(AM12/AM11,"NA")</f>
        <v>0.72727272727272729</v>
      </c>
      <c r="AN15" s="60">
        <f t="shared" si="7"/>
        <v>0.625</v>
      </c>
      <c r="AO15" s="60">
        <f t="shared" si="7"/>
        <v>0.47058823529411764</v>
      </c>
      <c r="AP15" s="60">
        <f t="shared" si="7"/>
        <v>0.63636363636363635</v>
      </c>
      <c r="AQ15" s="60" t="str">
        <f t="shared" si="7"/>
        <v>NA</v>
      </c>
      <c r="AR15" s="60">
        <f t="shared" si="7"/>
        <v>1</v>
      </c>
      <c r="AS15" s="60">
        <f t="shared" si="7"/>
        <v>0.8</v>
      </c>
      <c r="AT15" s="60">
        <f>IFERROR(AT12/AT11,"NA")</f>
        <v>0.6</v>
      </c>
      <c r="AU15" s="60">
        <f t="shared" si="7"/>
        <v>0.77049180327868849</v>
      </c>
      <c r="AV15" s="60">
        <f t="shared" si="7"/>
        <v>0.75</v>
      </c>
      <c r="AW15" s="60">
        <f t="shared" si="7"/>
        <v>0</v>
      </c>
      <c r="AX15" s="60">
        <f t="shared" si="7"/>
        <v>0.76190476190476186</v>
      </c>
      <c r="AY15" s="60">
        <f t="shared" si="7"/>
        <v>0.66666666666666663</v>
      </c>
      <c r="AZ15" s="60">
        <f>IFERROR(AZ12/AZ11,"NA")</f>
        <v>0.7142857142857143</v>
      </c>
      <c r="BA15" s="60">
        <f>IFERROR(BA12/BA11,"NA")</f>
        <v>0.77777777777777779</v>
      </c>
      <c r="BB15" s="60">
        <f t="shared" si="7"/>
        <v>0.76470588235294112</v>
      </c>
      <c r="BC15" s="60">
        <f t="shared" si="7"/>
        <v>0.5714285714285714</v>
      </c>
      <c r="BD15" s="60">
        <f t="shared" si="7"/>
        <v>0.73584905660377353</v>
      </c>
      <c r="BE15" s="60">
        <f t="shared" si="7"/>
        <v>0.73076923076923073</v>
      </c>
      <c r="BF15" s="60">
        <f t="shared" si="7"/>
        <v>0.51724137931034486</v>
      </c>
      <c r="BG15" s="60">
        <f t="shared" si="7"/>
        <v>0.5</v>
      </c>
      <c r="BH15" s="60">
        <f t="shared" si="7"/>
        <v>0.77777777777777779</v>
      </c>
      <c r="BI15" s="60">
        <f t="shared" si="7"/>
        <v>1</v>
      </c>
      <c r="BJ15" s="60">
        <f t="shared" si="7"/>
        <v>1</v>
      </c>
      <c r="BK15" s="60">
        <f t="shared" si="7"/>
        <v>0.33333333333333331</v>
      </c>
      <c r="BL15" s="60">
        <f>IFERROR(BL12/BL11,"NA")</f>
        <v>0.33333333333333331</v>
      </c>
      <c r="BM15" s="60">
        <f t="shared" si="7"/>
        <v>0.52380952380952384</v>
      </c>
      <c r="BN15" s="60">
        <f t="shared" si="7"/>
        <v>0.39130434782608697</v>
      </c>
      <c r="BO15" s="60">
        <f t="shared" si="7"/>
        <v>0.25</v>
      </c>
      <c r="BP15" s="60">
        <f t="shared" si="7"/>
        <v>0.2</v>
      </c>
    </row>
    <row r="16" spans="2:96" x14ac:dyDescent="0.25">
      <c r="B16" s="97" t="s">
        <v>726</v>
      </c>
      <c r="C16" s="46"/>
      <c r="D16" s="97"/>
      <c r="E16" s="46"/>
      <c r="H16" s="61"/>
      <c r="I16" s="61"/>
      <c r="J16" s="211"/>
      <c r="K16" s="209"/>
      <c r="L16" s="209"/>
      <c r="M16" s="209"/>
      <c r="N16" s="209"/>
      <c r="O16" s="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74" t="s">
        <v>166</v>
      </c>
      <c r="AA16" s="80"/>
      <c r="AB16" s="58"/>
      <c r="AC16" s="59" t="str">
        <f>IFERROR(AC13/AC$5,"NA")</f>
        <v>NA</v>
      </c>
      <c r="AD16" s="60" t="str">
        <f t="shared" ref="AD16:BP16" si="8">IFERROR(AD13/AD$5,"NA")</f>
        <v>NA</v>
      </c>
      <c r="AE16" s="60" t="str">
        <f t="shared" si="8"/>
        <v>NA</v>
      </c>
      <c r="AF16" s="60" t="str">
        <f t="shared" si="8"/>
        <v>NA</v>
      </c>
      <c r="AG16" s="60" t="str">
        <f t="shared" si="8"/>
        <v>NA</v>
      </c>
      <c r="AH16" s="60" t="str">
        <f t="shared" si="8"/>
        <v>NA</v>
      </c>
      <c r="AI16" s="60" t="str">
        <f t="shared" si="8"/>
        <v>NA</v>
      </c>
      <c r="AJ16" s="60" t="str">
        <f t="shared" si="8"/>
        <v>NA</v>
      </c>
      <c r="AK16" s="60" t="str">
        <f>IFERROR(AK13/AK$5,"NA")</f>
        <v>NA</v>
      </c>
      <c r="AL16" s="60" t="str">
        <f>IFERROR(AL13/AL$5,"NA")</f>
        <v>NA</v>
      </c>
      <c r="AM16" s="60" t="str">
        <f>IFERROR(AM13/AM$5,"NA")</f>
        <v>NA</v>
      </c>
      <c r="AN16" s="60" t="str">
        <f t="shared" si="8"/>
        <v>NA</v>
      </c>
      <c r="AO16" s="60" t="str">
        <f t="shared" si="8"/>
        <v>NA</v>
      </c>
      <c r="AP16" s="60" t="str">
        <f t="shared" si="8"/>
        <v>NA</v>
      </c>
      <c r="AQ16" s="60" t="str">
        <f t="shared" si="8"/>
        <v>NA</v>
      </c>
      <c r="AR16" s="60" t="str">
        <f t="shared" si="8"/>
        <v>NA</v>
      </c>
      <c r="AS16" s="60" t="str">
        <f t="shared" si="8"/>
        <v>NA</v>
      </c>
      <c r="AT16" s="60" t="str">
        <f>IFERROR(AT13/AT$5,"NA")</f>
        <v>NA</v>
      </c>
      <c r="AU16" s="60" t="str">
        <f t="shared" si="8"/>
        <v>NA</v>
      </c>
      <c r="AV16" s="60" t="str">
        <f t="shared" si="8"/>
        <v>NA</v>
      </c>
      <c r="AW16" s="60" t="str">
        <f t="shared" si="8"/>
        <v>NA</v>
      </c>
      <c r="AX16" s="60" t="str">
        <f t="shared" si="8"/>
        <v>NA</v>
      </c>
      <c r="AY16" s="60" t="str">
        <f t="shared" si="8"/>
        <v>NA</v>
      </c>
      <c r="AZ16" s="60" t="str">
        <f>IFERROR(AZ13/AZ$5,"NA")</f>
        <v>NA</v>
      </c>
      <c r="BA16" s="60" t="str">
        <f>IFERROR(BA13/BA$5,"NA")</f>
        <v>NA</v>
      </c>
      <c r="BB16" s="60" t="str">
        <f t="shared" si="8"/>
        <v>NA</v>
      </c>
      <c r="BC16" s="60" t="str">
        <f t="shared" si="8"/>
        <v>NA</v>
      </c>
      <c r="BD16" s="60" t="str">
        <f t="shared" si="8"/>
        <v>NA</v>
      </c>
      <c r="BE16" s="60" t="str">
        <f t="shared" si="8"/>
        <v>NA</v>
      </c>
      <c r="BF16" s="60" t="str">
        <f t="shared" si="8"/>
        <v>NA</v>
      </c>
      <c r="BG16" s="60" t="str">
        <f t="shared" si="8"/>
        <v>NA</v>
      </c>
      <c r="BH16" s="60" t="str">
        <f t="shared" si="8"/>
        <v>NA</v>
      </c>
      <c r="BI16" s="60" t="str">
        <f t="shared" si="8"/>
        <v>NA</v>
      </c>
      <c r="BJ16" s="60" t="str">
        <f t="shared" si="8"/>
        <v>NA</v>
      </c>
      <c r="BK16" s="60" t="str">
        <f t="shared" si="8"/>
        <v>NA</v>
      </c>
      <c r="BL16" s="60" t="str">
        <f>IFERROR(BL13/BL$5,"NA")</f>
        <v>NA</v>
      </c>
      <c r="BM16" s="60" t="str">
        <f t="shared" si="8"/>
        <v>NA</v>
      </c>
      <c r="BN16" s="60" t="str">
        <f t="shared" si="8"/>
        <v>NA</v>
      </c>
      <c r="BO16" s="60" t="str">
        <f t="shared" si="8"/>
        <v>NA</v>
      </c>
      <c r="BP16" s="60" t="str">
        <f t="shared" si="8"/>
        <v>NA</v>
      </c>
      <c r="CP16" t="s">
        <v>1799</v>
      </c>
      <c r="CQ16" t="s">
        <v>24</v>
      </c>
      <c r="CR16">
        <v>700</v>
      </c>
    </row>
    <row r="17" spans="1:96" ht="18.75" x14ac:dyDescent="0.3">
      <c r="B17" s="128" t="s">
        <v>728</v>
      </c>
      <c r="C17" s="11"/>
      <c r="D17" s="11"/>
      <c r="E17" s="8"/>
      <c r="G17" s="62" t="str">
        <f>"PCT of "&amp;B13&amp;" Lvl Q correct"</f>
        <v>PCT of 700 Lvl Q correct</v>
      </c>
      <c r="H17" s="61"/>
      <c r="I17" s="61"/>
      <c r="J17" s="211"/>
      <c r="K17" s="209"/>
      <c r="L17" s="209"/>
      <c r="M17" s="209"/>
      <c r="N17" s="209"/>
      <c r="O17" s="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91" t="s">
        <v>351</v>
      </c>
      <c r="AA17" s="80"/>
      <c r="AB17" s="58"/>
      <c r="AC17" s="65">
        <f t="shared" ref="AC17:BP17" si="9">IFERROR(COUNTIFS(AC$24:AC$4686,"1C",$C$24:$C$4686,$B13)/(COUNTIFS(AC$24:AC$4686,"1C",$C$24:$C$4686,$B13)+COUNTIFS(AC$24:AC$4686,"1W",$C$24:$C$4686,$B13)),"NA")</f>
        <v>0.5</v>
      </c>
      <c r="AD17" s="65">
        <f t="shared" si="9"/>
        <v>0.2</v>
      </c>
      <c r="AE17" s="65">
        <f t="shared" si="9"/>
        <v>1</v>
      </c>
      <c r="AF17" s="65">
        <f t="shared" si="9"/>
        <v>0</v>
      </c>
      <c r="AG17" s="65">
        <f t="shared" si="9"/>
        <v>1</v>
      </c>
      <c r="AH17" s="65">
        <f t="shared" si="9"/>
        <v>0.5</v>
      </c>
      <c r="AI17" s="65">
        <f t="shared" si="9"/>
        <v>0.5</v>
      </c>
      <c r="AJ17" s="65">
        <f t="shared" si="9"/>
        <v>0.25</v>
      </c>
      <c r="AK17" s="65">
        <f t="shared" si="9"/>
        <v>1</v>
      </c>
      <c r="AL17" s="65">
        <f t="shared" si="9"/>
        <v>0</v>
      </c>
      <c r="AM17" s="65">
        <f t="shared" si="9"/>
        <v>0.66666666666666663</v>
      </c>
      <c r="AN17" s="65" t="str">
        <f t="shared" si="9"/>
        <v>NA</v>
      </c>
      <c r="AO17" s="65" t="str">
        <f t="shared" si="9"/>
        <v>NA</v>
      </c>
      <c r="AP17" s="65">
        <f t="shared" si="9"/>
        <v>0</v>
      </c>
      <c r="AQ17" s="65" t="str">
        <f t="shared" si="9"/>
        <v>NA</v>
      </c>
      <c r="AR17" s="65" t="str">
        <f t="shared" si="9"/>
        <v>NA</v>
      </c>
      <c r="AS17" s="65" t="str">
        <f t="shared" si="9"/>
        <v>NA</v>
      </c>
      <c r="AT17" s="65">
        <f t="shared" si="9"/>
        <v>0</v>
      </c>
      <c r="AU17" s="65">
        <f t="shared" si="9"/>
        <v>0.33333333333333331</v>
      </c>
      <c r="AV17" s="65" t="str">
        <f t="shared" si="9"/>
        <v>NA</v>
      </c>
      <c r="AW17" s="65" t="str">
        <f t="shared" si="9"/>
        <v>NA</v>
      </c>
      <c r="AX17" s="65">
        <f t="shared" si="9"/>
        <v>0.8</v>
      </c>
      <c r="AY17" s="65">
        <f t="shared" si="9"/>
        <v>0.33333333333333331</v>
      </c>
      <c r="AZ17" s="65">
        <f t="shared" si="9"/>
        <v>0.5</v>
      </c>
      <c r="BA17" s="65" t="str">
        <f t="shared" si="9"/>
        <v>NA</v>
      </c>
      <c r="BB17" s="65">
        <f t="shared" si="9"/>
        <v>0.5</v>
      </c>
      <c r="BC17" s="65">
        <f t="shared" si="9"/>
        <v>0.5</v>
      </c>
      <c r="BD17" s="65">
        <f t="shared" si="9"/>
        <v>0.6</v>
      </c>
      <c r="BE17" s="65">
        <f t="shared" si="9"/>
        <v>1</v>
      </c>
      <c r="BF17" s="65">
        <f t="shared" si="9"/>
        <v>0.36</v>
      </c>
      <c r="BG17" s="65">
        <f t="shared" si="9"/>
        <v>0</v>
      </c>
      <c r="BH17" s="65">
        <f t="shared" si="9"/>
        <v>0.5</v>
      </c>
      <c r="BI17" s="65" t="str">
        <f t="shared" si="9"/>
        <v>NA</v>
      </c>
      <c r="BJ17" s="65" t="str">
        <f t="shared" si="9"/>
        <v>NA</v>
      </c>
      <c r="BK17" s="65">
        <f t="shared" si="9"/>
        <v>0.2</v>
      </c>
      <c r="BL17" s="65">
        <f t="shared" si="9"/>
        <v>0</v>
      </c>
      <c r="BM17" s="65">
        <f t="shared" si="9"/>
        <v>0.5</v>
      </c>
      <c r="BN17" s="65">
        <f t="shared" si="9"/>
        <v>0.33333333333333331</v>
      </c>
      <c r="BO17" s="65" t="str">
        <f t="shared" si="9"/>
        <v>NA</v>
      </c>
      <c r="BP17" s="65">
        <f t="shared" si="9"/>
        <v>0</v>
      </c>
    </row>
    <row r="18" spans="1:96" ht="18.75" x14ac:dyDescent="0.3">
      <c r="A18" s="8"/>
      <c r="B18" s="114" t="s">
        <v>727</v>
      </c>
      <c r="C18" s="116">
        <f>B13</f>
        <v>700</v>
      </c>
      <c r="D18" s="112" t="str">
        <f>B14</f>
        <v>600-700</v>
      </c>
      <c r="E18" s="123" t="str">
        <f>B15</f>
        <v>sub-600</v>
      </c>
      <c r="F18" s="8"/>
      <c r="G18" s="62" t="str">
        <f>"PCT of "&amp;B14&amp;" Lvl Q correct"</f>
        <v>PCT of 600-700 Lvl Q correct</v>
      </c>
      <c r="H18" t="s">
        <v>17</v>
      </c>
      <c r="J18" s="9"/>
      <c r="K18" s="9"/>
      <c r="L18" s="9"/>
      <c r="M18" s="9"/>
      <c r="N18" s="9"/>
      <c r="O18" s="9"/>
      <c r="P18" s="9"/>
      <c r="Q18" s="9"/>
      <c r="R18" s="9"/>
      <c r="S18" s="209"/>
      <c r="T18" s="9"/>
      <c r="U18" s="9"/>
      <c r="V18" s="9"/>
      <c r="W18" s="9"/>
      <c r="X18" s="9"/>
      <c r="Y18" s="9"/>
      <c r="Z18" s="74"/>
      <c r="AA18" s="79"/>
      <c r="AC18" s="65">
        <f t="shared" ref="AC18:BP18" si="10">IFERROR(COUNTIFS(AC$24:AC$4686,"1C",$C$24:$C$4686,$B14)/(COUNTIFS(AC$24:AC$4686,"1C",$C$24:$C$4686,$B14)+COUNTIFS(AC$24:AC$4686,"1W",$C$24:$C$4686,$B14)),"NA")</f>
        <v>0.52380952380952384</v>
      </c>
      <c r="AD18" s="65">
        <f t="shared" si="10"/>
        <v>0.61538461538461542</v>
      </c>
      <c r="AE18" s="65">
        <f t="shared" si="10"/>
        <v>0.81818181818181823</v>
      </c>
      <c r="AF18" s="65">
        <f t="shared" si="10"/>
        <v>0.2857142857142857</v>
      </c>
      <c r="AG18" s="65">
        <f t="shared" si="10"/>
        <v>0.83333333333333337</v>
      </c>
      <c r="AH18" s="65">
        <f t="shared" si="10"/>
        <v>0.7142857142857143</v>
      </c>
      <c r="AI18" s="65">
        <f t="shared" si="10"/>
        <v>1</v>
      </c>
      <c r="AJ18" s="65">
        <f t="shared" si="10"/>
        <v>0.66666666666666663</v>
      </c>
      <c r="AK18" s="65">
        <f t="shared" si="10"/>
        <v>0.5</v>
      </c>
      <c r="AL18" s="65">
        <f t="shared" si="10"/>
        <v>0</v>
      </c>
      <c r="AM18" s="65">
        <f t="shared" si="10"/>
        <v>0.5</v>
      </c>
      <c r="AN18" s="65">
        <f t="shared" si="10"/>
        <v>0.7142857142857143</v>
      </c>
      <c r="AO18" s="65">
        <f t="shared" si="10"/>
        <v>0.46666666666666667</v>
      </c>
      <c r="AP18" s="65">
        <f t="shared" si="10"/>
        <v>0.66666666666666663</v>
      </c>
      <c r="AQ18" s="65" t="str">
        <f t="shared" si="10"/>
        <v>NA</v>
      </c>
      <c r="AR18" s="65" t="str">
        <f t="shared" si="10"/>
        <v>NA</v>
      </c>
      <c r="AS18" s="65">
        <f t="shared" si="10"/>
        <v>0.75</v>
      </c>
      <c r="AT18" s="65">
        <f t="shared" si="10"/>
        <v>0.75</v>
      </c>
      <c r="AU18" s="65">
        <f t="shared" si="10"/>
        <v>0.82222222222222219</v>
      </c>
      <c r="AV18" s="65">
        <f t="shared" si="10"/>
        <v>0.75</v>
      </c>
      <c r="AW18" s="65">
        <f t="shared" si="10"/>
        <v>0</v>
      </c>
      <c r="AX18" s="65">
        <f t="shared" si="10"/>
        <v>0.75</v>
      </c>
      <c r="AY18" s="65">
        <f t="shared" si="10"/>
        <v>0.8</v>
      </c>
      <c r="AZ18" s="65">
        <f t="shared" si="10"/>
        <v>1</v>
      </c>
      <c r="BA18" s="65">
        <f t="shared" si="10"/>
        <v>0.77777777777777779</v>
      </c>
      <c r="BB18" s="65">
        <f t="shared" si="10"/>
        <v>0.8</v>
      </c>
      <c r="BC18" s="65">
        <f t="shared" si="10"/>
        <v>0.57692307692307687</v>
      </c>
      <c r="BD18" s="65">
        <f t="shared" si="10"/>
        <v>0.75609756097560976</v>
      </c>
      <c r="BE18" s="65">
        <f t="shared" si="10"/>
        <v>0.68421052631578949</v>
      </c>
      <c r="BF18" s="65">
        <f t="shared" si="10"/>
        <v>0.5</v>
      </c>
      <c r="BG18" s="65" t="str">
        <f t="shared" si="10"/>
        <v>NA</v>
      </c>
      <c r="BH18" s="65">
        <f t="shared" si="10"/>
        <v>0.7142857142857143</v>
      </c>
      <c r="BI18" s="65">
        <f t="shared" si="10"/>
        <v>1</v>
      </c>
      <c r="BJ18" s="65">
        <f t="shared" si="10"/>
        <v>1</v>
      </c>
      <c r="BK18" s="65">
        <f t="shared" si="10"/>
        <v>0.5</v>
      </c>
      <c r="BL18" s="65">
        <f t="shared" si="10"/>
        <v>0.33333333333333331</v>
      </c>
      <c r="BM18" s="65">
        <f t="shared" si="10"/>
        <v>0.53333333333333333</v>
      </c>
      <c r="BN18" s="65">
        <f t="shared" si="10"/>
        <v>0.42105263157894735</v>
      </c>
      <c r="BO18" s="65">
        <f t="shared" si="10"/>
        <v>0.25</v>
      </c>
      <c r="BP18" s="65">
        <f t="shared" si="10"/>
        <v>0.2</v>
      </c>
      <c r="CQ18" s="10"/>
    </row>
    <row r="19" spans="1:96" ht="18.75" x14ac:dyDescent="0.3">
      <c r="A19" s="8"/>
      <c r="B19" s="113">
        <v>1</v>
      </c>
      <c r="C19" s="111">
        <f t="shared" ref="C19:E22" si="11">IFERROR(COUNTIFS($C$24:$C$6190,C$18,$D$24:$D$6190,"&gt;="&amp;$B19,$F$24:$F$6190,"C")/COUNTIFS($C$24:$C$6190,C$18,$D$24:$D$6190,"&gt;="&amp;$B19),"NA")</f>
        <v>0.45255474452554745</v>
      </c>
      <c r="D19" s="120">
        <f t="shared" si="11"/>
        <v>0.66067415730337076</v>
      </c>
      <c r="E19" s="124">
        <f t="shared" si="11"/>
        <v>0.72222222222222221</v>
      </c>
      <c r="F19" s="8"/>
      <c r="G19" s="62" t="str">
        <f>"PCT of "&amp;B15&amp;" Lvl Q correct"</f>
        <v>PCT of sub-600 Lvl Q correct</v>
      </c>
      <c r="J19" s="9"/>
      <c r="K19" s="9"/>
      <c r="L19" s="9"/>
      <c r="M19" s="9"/>
      <c r="N19" s="9"/>
      <c r="O19" s="9"/>
      <c r="P19" s="9"/>
      <c r="Q19" s="9"/>
      <c r="R19" s="9"/>
      <c r="S19" s="209"/>
      <c r="T19" s="9"/>
      <c r="U19" s="9"/>
      <c r="V19" s="9"/>
      <c r="W19" s="9"/>
      <c r="X19" s="9"/>
      <c r="Y19" s="9"/>
      <c r="Z19" s="74"/>
      <c r="AA19" s="79"/>
      <c r="AC19" s="65">
        <f t="shared" ref="AC19:BP19" si="12">IFERROR(COUNTIFS(AC$24:AC$4686,"1C",$C$24:$C$4686,$B15)/(COUNTIFS(AC$24:AC$4686,"1C",$C$24:$C$4686,$B15)+COUNTIFS(AC$24:AC$4686,"1W",$C$24:$C$4686,$B15)),"NA")</f>
        <v>0.66666666666666663</v>
      </c>
      <c r="AD19" s="65" t="str">
        <f t="shared" si="12"/>
        <v>NA</v>
      </c>
      <c r="AE19" s="65">
        <f t="shared" si="12"/>
        <v>1</v>
      </c>
      <c r="AF19" s="65">
        <f t="shared" si="12"/>
        <v>0.8</v>
      </c>
      <c r="AG19" s="65">
        <f t="shared" si="12"/>
        <v>0.63157894736842102</v>
      </c>
      <c r="AH19" s="65">
        <f t="shared" si="12"/>
        <v>1</v>
      </c>
      <c r="AI19" s="65">
        <f t="shared" si="12"/>
        <v>1</v>
      </c>
      <c r="AJ19" s="65">
        <f t="shared" si="12"/>
        <v>1</v>
      </c>
      <c r="AK19" s="65">
        <f t="shared" si="12"/>
        <v>1</v>
      </c>
      <c r="AL19" s="65">
        <f t="shared" si="12"/>
        <v>1</v>
      </c>
      <c r="AM19" s="65">
        <f t="shared" si="12"/>
        <v>1</v>
      </c>
      <c r="AN19" s="65">
        <f t="shared" si="12"/>
        <v>0</v>
      </c>
      <c r="AO19" s="65">
        <f t="shared" si="12"/>
        <v>0</v>
      </c>
      <c r="AP19" s="65">
        <f t="shared" si="12"/>
        <v>1</v>
      </c>
      <c r="AQ19" s="65" t="str">
        <f t="shared" si="12"/>
        <v>NA</v>
      </c>
      <c r="AR19" s="65">
        <f t="shared" si="12"/>
        <v>1</v>
      </c>
      <c r="AS19" s="65">
        <f t="shared" si="12"/>
        <v>1</v>
      </c>
      <c r="AT19" s="65" t="str">
        <f t="shared" si="12"/>
        <v>NA</v>
      </c>
      <c r="AU19" s="65">
        <f t="shared" si="12"/>
        <v>1</v>
      </c>
      <c r="AV19" s="65" t="str">
        <f t="shared" si="12"/>
        <v>NA</v>
      </c>
      <c r="AW19" s="65" t="str">
        <f t="shared" si="12"/>
        <v>NA</v>
      </c>
      <c r="AX19" s="65" t="str">
        <f t="shared" si="12"/>
        <v>NA</v>
      </c>
      <c r="AY19" s="65">
        <f t="shared" si="12"/>
        <v>1</v>
      </c>
      <c r="AZ19" s="65" t="str">
        <f t="shared" si="12"/>
        <v>NA</v>
      </c>
      <c r="BA19" s="65" t="str">
        <f t="shared" si="12"/>
        <v>NA</v>
      </c>
      <c r="BB19" s="65" t="str">
        <f t="shared" si="12"/>
        <v>NA</v>
      </c>
      <c r="BC19" s="65" t="str">
        <f t="shared" si="12"/>
        <v>NA</v>
      </c>
      <c r="BD19" s="65">
        <f t="shared" si="12"/>
        <v>1</v>
      </c>
      <c r="BE19" s="65">
        <f t="shared" si="12"/>
        <v>0.5</v>
      </c>
      <c r="BF19" s="65">
        <f t="shared" si="12"/>
        <v>0.70833333333333337</v>
      </c>
      <c r="BG19" s="65">
        <f t="shared" si="12"/>
        <v>1</v>
      </c>
      <c r="BH19" s="65">
        <f t="shared" si="12"/>
        <v>0.88888888888888884</v>
      </c>
      <c r="BI19" s="65">
        <f t="shared" si="12"/>
        <v>1</v>
      </c>
      <c r="BJ19" s="65" t="str">
        <f t="shared" si="12"/>
        <v>NA</v>
      </c>
      <c r="BK19" s="65" t="str">
        <f t="shared" si="12"/>
        <v>NA</v>
      </c>
      <c r="BL19" s="65">
        <f t="shared" si="12"/>
        <v>1</v>
      </c>
      <c r="BM19" s="65" t="str">
        <f t="shared" si="12"/>
        <v>NA</v>
      </c>
      <c r="BN19" s="65">
        <f t="shared" si="12"/>
        <v>0</v>
      </c>
      <c r="BO19" s="65" t="str">
        <f t="shared" si="12"/>
        <v>NA</v>
      </c>
      <c r="BP19" s="65">
        <f t="shared" si="12"/>
        <v>1</v>
      </c>
      <c r="CO19">
        <v>2.5000000000000001E-2</v>
      </c>
      <c r="CP19" s="89">
        <f t="shared" ref="CP19:CR38" si="13">IFERROR(COUNTIFS($C$24:$C$48400,CP$16,$D$24:$D$48400,"&gt;="&amp;$CO19,$F$24:$F$48400,"C")/COUNTIFS($C$24:$C$48400,CP$16,$D$24:$D$48400,"&gt;="&amp;$CO19),"NA")</f>
        <v>0.78350515463917525</v>
      </c>
      <c r="CQ19" s="89">
        <f t="shared" si="13"/>
        <v>0.65889830508474578</v>
      </c>
      <c r="CR19" s="89">
        <f t="shared" si="13"/>
        <v>0.44055944055944057</v>
      </c>
    </row>
    <row r="20" spans="1:96" ht="18.75" x14ac:dyDescent="0.3">
      <c r="A20" s="8"/>
      <c r="B20" s="118">
        <f>B19+0.5</f>
        <v>1.5</v>
      </c>
      <c r="C20" s="117">
        <f t="shared" si="11"/>
        <v>0.44800000000000001</v>
      </c>
      <c r="D20" s="120">
        <f t="shared" si="11"/>
        <v>0.6484375</v>
      </c>
      <c r="E20" s="125">
        <f t="shared" si="11"/>
        <v>0.6785714285714286</v>
      </c>
      <c r="F20" s="8"/>
      <c r="G20" s="41" t="s">
        <v>103</v>
      </c>
      <c r="H20" t="s">
        <v>17</v>
      </c>
      <c r="Y20" s="3" t="s">
        <v>371</v>
      </c>
      <c r="Z20" s="74" t="s">
        <v>300</v>
      </c>
      <c r="AA20" s="74"/>
      <c r="AC20" s="40">
        <f t="shared" ref="AC20:BP20" si="14">IFERROR(AVERAGEIF($E$24:$E$902,AC$23,$D$24:$D$902),"NA")</f>
        <v>3.0348780487804867</v>
      </c>
      <c r="AD20" s="40">
        <f t="shared" si="14"/>
        <v>2.496428571428571</v>
      </c>
      <c r="AE20" s="40">
        <f t="shared" si="14"/>
        <v>2.9866666666666668</v>
      </c>
      <c r="AF20" s="40">
        <f t="shared" si="14"/>
        <v>2.7711111111111117</v>
      </c>
      <c r="AG20" s="40">
        <f t="shared" si="14"/>
        <v>2.8958333333333335</v>
      </c>
      <c r="AH20" s="40">
        <f t="shared" si="14"/>
        <v>2.7153760683760688</v>
      </c>
      <c r="AI20" s="40">
        <f t="shared" si="14"/>
        <v>3.06387037037037</v>
      </c>
      <c r="AJ20" s="40">
        <f t="shared" si="14"/>
        <v>2.5833333333333335</v>
      </c>
      <c r="AK20" s="40">
        <f t="shared" si="14"/>
        <v>2.4562500000000003</v>
      </c>
      <c r="AL20" s="40">
        <f t="shared" si="14"/>
        <v>2.4499999999999997</v>
      </c>
      <c r="AM20" s="40">
        <f t="shared" si="14"/>
        <v>2.5345</v>
      </c>
      <c r="AN20" s="40">
        <f t="shared" si="14"/>
        <v>2.9803030303030309</v>
      </c>
      <c r="AO20" s="40">
        <f t="shared" si="14"/>
        <v>2.3333333333333335</v>
      </c>
      <c r="AP20" s="40">
        <f t="shared" si="14"/>
        <v>3.5141025641025645</v>
      </c>
      <c r="AQ20" s="40" t="str">
        <f t="shared" si="14"/>
        <v>NA</v>
      </c>
      <c r="AR20" s="40">
        <f t="shared" si="14"/>
        <v>0.75</v>
      </c>
      <c r="AS20" s="40">
        <f t="shared" si="14"/>
        <v>1.4733333333333334</v>
      </c>
      <c r="AT20" s="40">
        <f t="shared" si="14"/>
        <v>6.1</v>
      </c>
      <c r="AU20" s="40">
        <f t="shared" si="14"/>
        <v>3.2944919576719571</v>
      </c>
      <c r="AV20" s="40">
        <f t="shared" si="14"/>
        <v>2.6933333333333334</v>
      </c>
      <c r="AW20" s="40">
        <f t="shared" si="14"/>
        <v>6</v>
      </c>
      <c r="AX20" s="40">
        <f t="shared" si="14"/>
        <v>3.5604938271604936</v>
      </c>
      <c r="AY20" s="40">
        <f t="shared" si="14"/>
        <v>4.13</v>
      </c>
      <c r="AZ20" s="40">
        <f t="shared" si="14"/>
        <v>3.2427083333333337</v>
      </c>
      <c r="BA20" s="40">
        <f t="shared" si="14"/>
        <v>3.7518518518518515</v>
      </c>
      <c r="BB20" s="40">
        <f t="shared" si="14"/>
        <v>2.5694444444444446</v>
      </c>
      <c r="BC20" s="40">
        <f t="shared" si="14"/>
        <v>2.4939479166666665</v>
      </c>
      <c r="BD20" s="40">
        <f t="shared" si="14"/>
        <v>3.6346152564102563</v>
      </c>
      <c r="BE20" s="40">
        <f t="shared" si="14"/>
        <v>2.9765656565656555</v>
      </c>
      <c r="BF20" s="40">
        <f t="shared" si="14"/>
        <v>3.0734497991967866</v>
      </c>
      <c r="BG20" s="40">
        <f t="shared" si="14"/>
        <v>1.05</v>
      </c>
      <c r="BH20" s="40">
        <f t="shared" si="14"/>
        <v>2.3385947368421047</v>
      </c>
      <c r="BI20" s="40">
        <f t="shared" si="14"/>
        <v>5.1477777777777778</v>
      </c>
      <c r="BJ20" s="40">
        <f t="shared" si="14"/>
        <v>2.2400000000000002</v>
      </c>
      <c r="BK20" s="40">
        <f t="shared" si="14"/>
        <v>3.1562962962962962</v>
      </c>
      <c r="BL20" s="40">
        <f t="shared" si="14"/>
        <v>3.3433333333333328</v>
      </c>
      <c r="BM20" s="40">
        <f t="shared" si="14"/>
        <v>3.3659090909090916</v>
      </c>
      <c r="BN20" s="40">
        <f t="shared" si="14"/>
        <v>3.4340579710144934</v>
      </c>
      <c r="BO20" s="40">
        <f t="shared" si="14"/>
        <v>2.3000000000000003</v>
      </c>
      <c r="BP20" s="40">
        <f t="shared" si="14"/>
        <v>3.5177777777777779</v>
      </c>
      <c r="CO20" s="154">
        <f>CO19+0.25</f>
        <v>0.27500000000000002</v>
      </c>
      <c r="CP20" s="89">
        <f t="shared" si="13"/>
        <v>0.77894736842105261</v>
      </c>
      <c r="CQ20" s="89">
        <f t="shared" si="13"/>
        <v>0.66236559139784945</v>
      </c>
      <c r="CR20" s="89">
        <f t="shared" si="13"/>
        <v>0.44285714285714284</v>
      </c>
    </row>
    <row r="21" spans="1:96" ht="21" x14ac:dyDescent="0.35">
      <c r="A21" s="8"/>
      <c r="B21" s="118">
        <f>B20+0.5</f>
        <v>2</v>
      </c>
      <c r="C21" s="119">
        <f t="shared" si="11"/>
        <v>0.44444444444444442</v>
      </c>
      <c r="D21" s="121">
        <f t="shared" si="11"/>
        <v>0.63173652694610782</v>
      </c>
      <c r="E21" s="126">
        <f t="shared" si="11"/>
        <v>0.6</v>
      </c>
      <c r="F21" s="8"/>
      <c r="G21" s="41" t="s">
        <v>124</v>
      </c>
      <c r="J21" s="6" t="s">
        <v>616</v>
      </c>
      <c r="K21" s="6" t="s">
        <v>29</v>
      </c>
      <c r="L21" s="6" t="s">
        <v>81</v>
      </c>
      <c r="M21" s="6" t="s">
        <v>31</v>
      </c>
      <c r="N21" s="6" t="s">
        <v>34</v>
      </c>
      <c r="O21" s="6" t="s">
        <v>45</v>
      </c>
      <c r="P21" s="6" t="s">
        <v>40</v>
      </c>
      <c r="Q21" s="6" t="s">
        <v>37</v>
      </c>
      <c r="R21" s="6" t="s">
        <v>43</v>
      </c>
      <c r="S21" s="6" t="s">
        <v>105</v>
      </c>
      <c r="T21" s="6" t="s">
        <v>26</v>
      </c>
      <c r="U21" s="150" t="s">
        <v>1068</v>
      </c>
      <c r="V21" s="6" t="s">
        <v>692</v>
      </c>
      <c r="W21" s="6" t="s">
        <v>642</v>
      </c>
      <c r="X21" s="141" t="s">
        <v>813</v>
      </c>
      <c r="Y21" s="93" t="s">
        <v>368</v>
      </c>
      <c r="Z21" s="74" t="s">
        <v>202</v>
      </c>
      <c r="AA21" s="74"/>
      <c r="AC21" s="40" t="str">
        <f t="shared" ref="AC21:BP21" si="15">IFERROR(AVERAGEIFS($D$24:$D$902,$E$24:$E$128,AC$23,$F$24:$F$902,"C"),"NA")</f>
        <v>NA</v>
      </c>
      <c r="AD21" s="40" t="str">
        <f t="shared" si="15"/>
        <v>NA</v>
      </c>
      <c r="AE21" s="40" t="str">
        <f t="shared" si="15"/>
        <v>NA</v>
      </c>
      <c r="AF21" s="40" t="str">
        <f t="shared" si="15"/>
        <v>NA</v>
      </c>
      <c r="AG21" s="40" t="str">
        <f t="shared" si="15"/>
        <v>NA</v>
      </c>
      <c r="AH21" s="40" t="str">
        <f t="shared" si="15"/>
        <v>NA</v>
      </c>
      <c r="AI21" s="40" t="str">
        <f t="shared" si="15"/>
        <v>NA</v>
      </c>
      <c r="AJ21" s="40" t="str">
        <f t="shared" si="15"/>
        <v>NA</v>
      </c>
      <c r="AK21" s="40" t="str">
        <f t="shared" si="15"/>
        <v>NA</v>
      </c>
      <c r="AL21" s="40" t="str">
        <f t="shared" si="15"/>
        <v>NA</v>
      </c>
      <c r="AM21" s="40" t="str">
        <f t="shared" si="15"/>
        <v>NA</v>
      </c>
      <c r="AN21" s="40" t="str">
        <f t="shared" si="15"/>
        <v>NA</v>
      </c>
      <c r="AO21" s="40" t="str">
        <f t="shared" si="15"/>
        <v>NA</v>
      </c>
      <c r="AP21" s="40" t="str">
        <f t="shared" si="15"/>
        <v>NA</v>
      </c>
      <c r="AQ21" s="40" t="str">
        <f t="shared" si="15"/>
        <v>NA</v>
      </c>
      <c r="AR21" s="40" t="str">
        <f t="shared" si="15"/>
        <v>NA</v>
      </c>
      <c r="AS21" s="40" t="str">
        <f t="shared" si="15"/>
        <v>NA</v>
      </c>
      <c r="AT21" s="40" t="str">
        <f t="shared" si="15"/>
        <v>NA</v>
      </c>
      <c r="AU21" s="40" t="str">
        <f t="shared" si="15"/>
        <v>NA</v>
      </c>
      <c r="AV21" s="40" t="str">
        <f t="shared" si="15"/>
        <v>NA</v>
      </c>
      <c r="AW21" s="40" t="str">
        <f t="shared" si="15"/>
        <v>NA</v>
      </c>
      <c r="AX21" s="40" t="str">
        <f t="shared" si="15"/>
        <v>NA</v>
      </c>
      <c r="AY21" s="40" t="str">
        <f t="shared" si="15"/>
        <v>NA</v>
      </c>
      <c r="AZ21" s="40" t="str">
        <f t="shared" si="15"/>
        <v>NA</v>
      </c>
      <c r="BA21" s="40" t="str">
        <f t="shared" si="15"/>
        <v>NA</v>
      </c>
      <c r="BB21" s="40" t="str">
        <f t="shared" si="15"/>
        <v>NA</v>
      </c>
      <c r="BC21" s="40" t="str">
        <f t="shared" si="15"/>
        <v>NA</v>
      </c>
      <c r="BD21" s="40" t="str">
        <f t="shared" si="15"/>
        <v>NA</v>
      </c>
      <c r="BE21" s="40" t="str">
        <f t="shared" si="15"/>
        <v>NA</v>
      </c>
      <c r="BF21" s="40" t="str">
        <f t="shared" si="15"/>
        <v>NA</v>
      </c>
      <c r="BG21" s="40" t="str">
        <f t="shared" si="15"/>
        <v>NA</v>
      </c>
      <c r="BH21" s="40" t="str">
        <f t="shared" si="15"/>
        <v>NA</v>
      </c>
      <c r="BI21" s="40" t="str">
        <f t="shared" si="15"/>
        <v>NA</v>
      </c>
      <c r="BJ21" s="40" t="str">
        <f t="shared" si="15"/>
        <v>NA</v>
      </c>
      <c r="BK21" s="40" t="str">
        <f t="shared" si="15"/>
        <v>NA</v>
      </c>
      <c r="BL21" s="40" t="str">
        <f t="shared" si="15"/>
        <v>NA</v>
      </c>
      <c r="BM21" s="40" t="str">
        <f t="shared" si="15"/>
        <v>NA</v>
      </c>
      <c r="BN21" s="40" t="str">
        <f t="shared" si="15"/>
        <v>NA</v>
      </c>
      <c r="BO21" s="40" t="str">
        <f t="shared" si="15"/>
        <v>NA</v>
      </c>
      <c r="BP21" s="40" t="str">
        <f t="shared" si="15"/>
        <v>NA</v>
      </c>
      <c r="CO21" s="154">
        <f t="shared" ref="CO21:CO60" si="16">CO20+0.25</f>
        <v>0.52500000000000002</v>
      </c>
      <c r="CP21" s="89">
        <f t="shared" si="13"/>
        <v>0.77173913043478259</v>
      </c>
      <c r="CQ21" s="89">
        <f t="shared" si="13"/>
        <v>0.66304347826086951</v>
      </c>
      <c r="CR21" s="89">
        <f t="shared" si="13"/>
        <v>0.4460431654676259</v>
      </c>
    </row>
    <row r="22" spans="1:96" ht="21" x14ac:dyDescent="0.35">
      <c r="A22" s="8"/>
      <c r="B22" s="115">
        <f>B21+0.5</f>
        <v>2.5</v>
      </c>
      <c r="C22" s="110">
        <f t="shared" si="11"/>
        <v>0.44444444444444442</v>
      </c>
      <c r="D22" s="122">
        <f t="shared" si="11"/>
        <v>0.59245283018867922</v>
      </c>
      <c r="E22" s="127">
        <f t="shared" si="11"/>
        <v>0.53125</v>
      </c>
      <c r="F22" s="8"/>
      <c r="G22" s="41" t="s">
        <v>125</v>
      </c>
      <c r="J22" s="6" t="s">
        <v>25</v>
      </c>
      <c r="K22" s="6" t="s">
        <v>25</v>
      </c>
      <c r="L22" s="6" t="s">
        <v>30</v>
      </c>
      <c r="M22" s="6" t="s">
        <v>32</v>
      </c>
      <c r="N22" s="6" t="s">
        <v>35</v>
      </c>
      <c r="O22" s="6" t="s">
        <v>46</v>
      </c>
      <c r="P22" s="6" t="s">
        <v>41</v>
      </c>
      <c r="Q22" s="6" t="s">
        <v>38</v>
      </c>
      <c r="R22" s="6" t="s">
        <v>44</v>
      </c>
      <c r="S22" s="6" t="s">
        <v>106</v>
      </c>
      <c r="T22" s="6" t="s">
        <v>27</v>
      </c>
      <c r="U22" s="150" t="s">
        <v>1068</v>
      </c>
      <c r="V22" s="6" t="s">
        <v>693</v>
      </c>
      <c r="W22" s="6" t="s">
        <v>722</v>
      </c>
      <c r="X22" s="141" t="s">
        <v>814</v>
      </c>
      <c r="Y22" s="93" t="s">
        <v>370</v>
      </c>
      <c r="Z22" s="74" t="s">
        <v>188</v>
      </c>
      <c r="AA22" s="74"/>
      <c r="AC22" s="40" t="str">
        <f t="shared" ref="AC22:BP22" si="17">IFERROR(AVERAGEIFS($D$24:$D$902,$E$24:$E$128,AC$23,$F$24:$F$902,"W"),"NA")</f>
        <v>NA</v>
      </c>
      <c r="AD22" s="40" t="str">
        <f t="shared" si="17"/>
        <v>NA</v>
      </c>
      <c r="AE22" s="40" t="str">
        <f t="shared" si="17"/>
        <v>NA</v>
      </c>
      <c r="AF22" s="40" t="str">
        <f t="shared" si="17"/>
        <v>NA</v>
      </c>
      <c r="AG22" s="40" t="str">
        <f t="shared" si="17"/>
        <v>NA</v>
      </c>
      <c r="AH22" s="40" t="str">
        <f t="shared" si="17"/>
        <v>NA</v>
      </c>
      <c r="AI22" s="40" t="str">
        <f t="shared" si="17"/>
        <v>NA</v>
      </c>
      <c r="AJ22" s="40" t="str">
        <f t="shared" si="17"/>
        <v>NA</v>
      </c>
      <c r="AK22" s="40" t="str">
        <f t="shared" si="17"/>
        <v>NA</v>
      </c>
      <c r="AL22" s="40" t="str">
        <f t="shared" si="17"/>
        <v>NA</v>
      </c>
      <c r="AM22" s="40" t="str">
        <f t="shared" si="17"/>
        <v>NA</v>
      </c>
      <c r="AN22" s="40" t="str">
        <f t="shared" si="17"/>
        <v>NA</v>
      </c>
      <c r="AO22" s="40" t="str">
        <f t="shared" si="17"/>
        <v>NA</v>
      </c>
      <c r="AP22" s="40" t="str">
        <f t="shared" si="17"/>
        <v>NA</v>
      </c>
      <c r="AQ22" s="40" t="str">
        <f t="shared" si="17"/>
        <v>NA</v>
      </c>
      <c r="AR22" s="40" t="str">
        <f t="shared" si="17"/>
        <v>NA</v>
      </c>
      <c r="AS22" s="40" t="str">
        <f t="shared" si="17"/>
        <v>NA</v>
      </c>
      <c r="AT22" s="40" t="str">
        <f t="shared" si="17"/>
        <v>NA</v>
      </c>
      <c r="AU22" s="40" t="str">
        <f t="shared" si="17"/>
        <v>NA</v>
      </c>
      <c r="AV22" s="40" t="str">
        <f t="shared" si="17"/>
        <v>NA</v>
      </c>
      <c r="AW22" s="40" t="str">
        <f t="shared" si="17"/>
        <v>NA</v>
      </c>
      <c r="AX22" s="40" t="str">
        <f t="shared" si="17"/>
        <v>NA</v>
      </c>
      <c r="AY22" s="40" t="str">
        <f t="shared" si="17"/>
        <v>NA</v>
      </c>
      <c r="AZ22" s="40" t="str">
        <f t="shared" si="17"/>
        <v>NA</v>
      </c>
      <c r="BA22" s="40" t="str">
        <f t="shared" si="17"/>
        <v>NA</v>
      </c>
      <c r="BB22" s="40" t="str">
        <f t="shared" si="17"/>
        <v>NA</v>
      </c>
      <c r="BC22" s="40" t="str">
        <f t="shared" si="17"/>
        <v>NA</v>
      </c>
      <c r="BD22" s="40" t="str">
        <f t="shared" si="17"/>
        <v>NA</v>
      </c>
      <c r="BE22" s="40" t="str">
        <f t="shared" si="17"/>
        <v>NA</v>
      </c>
      <c r="BF22" s="40" t="str">
        <f t="shared" si="17"/>
        <v>NA</v>
      </c>
      <c r="BG22" s="40" t="str">
        <f t="shared" si="17"/>
        <v>NA</v>
      </c>
      <c r="BH22" s="40" t="str">
        <f t="shared" si="17"/>
        <v>NA</v>
      </c>
      <c r="BI22" s="40" t="str">
        <f t="shared" si="17"/>
        <v>NA</v>
      </c>
      <c r="BJ22" s="40" t="str">
        <f t="shared" si="17"/>
        <v>NA</v>
      </c>
      <c r="BK22" s="40" t="str">
        <f t="shared" si="17"/>
        <v>NA</v>
      </c>
      <c r="BL22" s="40" t="str">
        <f t="shared" si="17"/>
        <v>NA</v>
      </c>
      <c r="BM22" s="40" t="str">
        <f t="shared" si="17"/>
        <v>NA</v>
      </c>
      <c r="BN22" s="40" t="str">
        <f t="shared" si="17"/>
        <v>NA</v>
      </c>
      <c r="BO22" s="40" t="str">
        <f t="shared" si="17"/>
        <v>NA</v>
      </c>
      <c r="BP22" s="40" t="str">
        <f t="shared" si="17"/>
        <v>NA</v>
      </c>
      <c r="CO22" s="154">
        <f t="shared" si="16"/>
        <v>0.77500000000000002</v>
      </c>
      <c r="CP22" s="89">
        <f t="shared" si="13"/>
        <v>0.75308641975308643</v>
      </c>
      <c r="CQ22" s="89">
        <f t="shared" si="13"/>
        <v>0.66445916114790282</v>
      </c>
      <c r="CR22" s="89">
        <f t="shared" si="13"/>
        <v>0.44927536231884058</v>
      </c>
    </row>
    <row r="23" spans="1:96" ht="21.75" thickBot="1" x14ac:dyDescent="0.4">
      <c r="B23" s="5" t="s">
        <v>0</v>
      </c>
      <c r="C23" s="7" t="s">
        <v>18</v>
      </c>
      <c r="D23" s="7" t="s">
        <v>19</v>
      </c>
      <c r="E23" s="7" t="s">
        <v>79</v>
      </c>
      <c r="F23" s="5" t="s">
        <v>77</v>
      </c>
      <c r="G23" s="5" t="s">
        <v>20</v>
      </c>
      <c r="H23" t="s">
        <v>17</v>
      </c>
      <c r="J23" s="6" t="s">
        <v>617</v>
      </c>
      <c r="K23" s="6"/>
      <c r="L23" s="6"/>
      <c r="M23" s="6" t="s">
        <v>33</v>
      </c>
      <c r="N23" s="6" t="s">
        <v>36</v>
      </c>
      <c r="O23" s="6"/>
      <c r="P23" s="6" t="s">
        <v>42</v>
      </c>
      <c r="Q23" s="6" t="s">
        <v>39</v>
      </c>
      <c r="R23" s="6" t="s">
        <v>39</v>
      </c>
      <c r="S23" s="6" t="s">
        <v>107</v>
      </c>
      <c r="T23" s="6" t="s">
        <v>28</v>
      </c>
      <c r="U23" s="150" t="s">
        <v>1068</v>
      </c>
      <c r="V23" s="6" t="s">
        <v>694</v>
      </c>
      <c r="W23" s="6"/>
      <c r="X23" s="141" t="s">
        <v>815</v>
      </c>
      <c r="Y23" s="93" t="s">
        <v>369</v>
      </c>
      <c r="Z23" s="74"/>
      <c r="AA23" s="74" t="s">
        <v>100</v>
      </c>
      <c r="AC23" s="19" t="str">
        <f>AC10</f>
        <v>Algebra</v>
      </c>
      <c r="AD23" s="19" t="str">
        <f t="shared" ref="AD23:BP23" si="18">AD10</f>
        <v>Inequalities</v>
      </c>
      <c r="AE23" s="19" t="str">
        <f t="shared" si="18"/>
        <v>Absolute Value</v>
      </c>
      <c r="AF23" s="19" t="str">
        <f t="shared" si="18"/>
        <v>Roots</v>
      </c>
      <c r="AG23" s="19" t="str">
        <f t="shared" si="18"/>
        <v>Exponents</v>
      </c>
      <c r="AH23" s="19" t="str">
        <f t="shared" si="18"/>
        <v>Fractions / Decimals / PCT</v>
      </c>
      <c r="AI23" s="19" t="str">
        <f t="shared" si="18"/>
        <v>Sets</v>
      </c>
      <c r="AJ23" s="19" t="str">
        <f t="shared" si="18"/>
        <v>Statistics</v>
      </c>
      <c r="AK23" s="19" t="str">
        <f>AK10</f>
        <v>Digits</v>
      </c>
      <c r="AL23" s="19" t="str">
        <f>AL10</f>
        <v>Factorials</v>
      </c>
      <c r="AM23" s="19" t="str">
        <f>AM10</f>
        <v>Number Properties</v>
      </c>
      <c r="AN23" s="19" t="str">
        <f t="shared" si="18"/>
        <v>Factors</v>
      </c>
      <c r="AO23" s="19" t="str">
        <f t="shared" si="18"/>
        <v>Divisibility</v>
      </c>
      <c r="AP23" s="19" t="str">
        <f t="shared" si="18"/>
        <v>Remainders</v>
      </c>
      <c r="AQ23" s="19" t="str">
        <f t="shared" si="18"/>
        <v>EVEN / ODD</v>
      </c>
      <c r="AR23" s="19" t="str">
        <f t="shared" si="18"/>
        <v>Primes</v>
      </c>
      <c r="AS23" s="19" t="str">
        <f t="shared" si="18"/>
        <v>POS / NEG</v>
      </c>
      <c r="AT23" s="19" t="str">
        <f t="shared" si="18"/>
        <v>Ratio</v>
      </c>
      <c r="AU23" s="19" t="str">
        <f t="shared" si="18"/>
        <v>Word Problem</v>
      </c>
      <c r="AV23" s="19" t="str">
        <f t="shared" si="18"/>
        <v>Profit</v>
      </c>
      <c r="AW23" s="19" t="str">
        <f t="shared" si="18"/>
        <v>Discount</v>
      </c>
      <c r="AX23" s="19" t="str">
        <f t="shared" si="18"/>
        <v>Rate / Distance</v>
      </c>
      <c r="AY23" s="19" t="str">
        <f t="shared" si="18"/>
        <v xml:space="preserve">Work </v>
      </c>
      <c r="AZ23" s="19" t="str">
        <f>AZ10</f>
        <v>Interest</v>
      </c>
      <c r="BA23" s="19" t="str">
        <f>BA10</f>
        <v>Growth Rates</v>
      </c>
      <c r="BB23" s="19" t="str">
        <f t="shared" si="18"/>
        <v>MAX / MIN</v>
      </c>
      <c r="BC23" s="19" t="str">
        <f t="shared" si="18"/>
        <v>Weighted Avg</v>
      </c>
      <c r="BD23" s="19" t="str">
        <f t="shared" si="18"/>
        <v>Overlapping Sets</v>
      </c>
      <c r="BE23" s="19" t="str">
        <f t="shared" si="18"/>
        <v>Probability</v>
      </c>
      <c r="BF23" s="19" t="str">
        <f t="shared" si="18"/>
        <v>Combinotronics</v>
      </c>
      <c r="BG23" s="19" t="str">
        <f t="shared" si="18"/>
        <v>Functions / Graphs</v>
      </c>
      <c r="BH23" s="19" t="str">
        <f t="shared" si="18"/>
        <v>Coordinate Plane</v>
      </c>
      <c r="BI23" s="19" t="str">
        <f t="shared" si="18"/>
        <v>Cylinders</v>
      </c>
      <c r="BJ23" s="19" t="str">
        <f t="shared" si="18"/>
        <v>Spheres</v>
      </c>
      <c r="BK23" s="19" t="str">
        <f t="shared" si="18"/>
        <v>Cubes/ Prisms</v>
      </c>
      <c r="BL23" s="19" t="str">
        <f t="shared" si="18"/>
        <v>Lines &amp; Angles</v>
      </c>
      <c r="BM23" s="19" t="str">
        <f t="shared" si="18"/>
        <v>Circles</v>
      </c>
      <c r="BN23" s="19" t="str">
        <f t="shared" si="18"/>
        <v>Quadrilaterals</v>
      </c>
      <c r="BO23" s="19" t="str">
        <f t="shared" si="18"/>
        <v>Polygons</v>
      </c>
      <c r="BP23" s="19" t="str">
        <f t="shared" si="18"/>
        <v>Triangles</v>
      </c>
      <c r="CO23" s="154">
        <f t="shared" si="16"/>
        <v>1.0249999999999999</v>
      </c>
      <c r="CP23" s="89">
        <f t="shared" si="13"/>
        <v>0.71212121212121215</v>
      </c>
      <c r="CQ23" s="89">
        <f t="shared" si="13"/>
        <v>0.66132723112128144</v>
      </c>
      <c r="CR23" s="89">
        <f t="shared" si="13"/>
        <v>0.45112781954887216</v>
      </c>
    </row>
    <row r="24" spans="1:96" x14ac:dyDescent="0.25">
      <c r="B24" s="1">
        <v>44487</v>
      </c>
      <c r="C24" s="2" t="s">
        <v>24</v>
      </c>
      <c r="D24">
        <v>2</v>
      </c>
      <c r="E24" t="s">
        <v>59</v>
      </c>
      <c r="F24" s="3" t="s">
        <v>80</v>
      </c>
      <c r="G24" s="34" t="s">
        <v>76</v>
      </c>
      <c r="H24" t="s">
        <v>17</v>
      </c>
      <c r="K24" s="3" t="s">
        <v>82</v>
      </c>
      <c r="L24" s="3" t="s">
        <v>82</v>
      </c>
      <c r="M24" s="3" t="s">
        <v>82</v>
      </c>
      <c r="N24" s="3" t="s">
        <v>82</v>
      </c>
      <c r="O24" s="3" t="s">
        <v>82</v>
      </c>
      <c r="P24" s="3" t="s">
        <v>82</v>
      </c>
      <c r="Q24" s="3" t="s">
        <v>82</v>
      </c>
      <c r="R24" s="3" t="s">
        <v>82</v>
      </c>
      <c r="S24" s="3" t="s">
        <v>112</v>
      </c>
      <c r="T24" s="3" t="s">
        <v>82</v>
      </c>
      <c r="U24" s="3" t="s">
        <v>112</v>
      </c>
      <c r="V24" s="3"/>
      <c r="W24" s="3"/>
      <c r="X24" s="3"/>
      <c r="Y24" s="3"/>
      <c r="Z24" s="79"/>
      <c r="AA24" s="71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 t="s">
        <v>21</v>
      </c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S24" t="str">
        <f>IF(COUNTA(AC24:BP24)=1,"CORRECT","EMPTY")</f>
        <v>CORRECT</v>
      </c>
      <c r="CO24" s="154">
        <f t="shared" si="16"/>
        <v>1.2749999999999999</v>
      </c>
      <c r="CP24" s="89">
        <f t="shared" si="13"/>
        <v>0.70491803278688525</v>
      </c>
      <c r="CQ24" s="89">
        <f t="shared" si="13"/>
        <v>0.65594059405940597</v>
      </c>
      <c r="CR24" s="89">
        <f t="shared" si="13"/>
        <v>0.45669291338582679</v>
      </c>
    </row>
    <row r="25" spans="1:96" x14ac:dyDescent="0.25">
      <c r="B25" s="1">
        <v>44487</v>
      </c>
      <c r="C25" s="2" t="s">
        <v>24</v>
      </c>
      <c r="D25" s="2" t="s">
        <v>2</v>
      </c>
      <c r="E25" t="s">
        <v>91</v>
      </c>
      <c r="F25" s="3" t="s">
        <v>80</v>
      </c>
      <c r="G25" s="34" t="s">
        <v>85</v>
      </c>
      <c r="H25" t="s">
        <v>17</v>
      </c>
      <c r="K25" s="3" t="s">
        <v>82</v>
      </c>
      <c r="L25" s="3" t="s">
        <v>82</v>
      </c>
      <c r="M25" s="3" t="s">
        <v>82</v>
      </c>
      <c r="N25" s="3" t="s">
        <v>82</v>
      </c>
      <c r="O25" s="3" t="s">
        <v>82</v>
      </c>
      <c r="P25" s="3" t="s">
        <v>82</v>
      </c>
      <c r="Q25" s="3" t="s">
        <v>82</v>
      </c>
      <c r="R25" s="3" t="s">
        <v>82</v>
      </c>
      <c r="S25" s="3" t="s">
        <v>112</v>
      </c>
      <c r="T25" s="3" t="s">
        <v>82</v>
      </c>
      <c r="U25" s="3" t="s">
        <v>112</v>
      </c>
      <c r="V25" s="3"/>
      <c r="W25" s="3"/>
      <c r="X25" s="3"/>
      <c r="Y25" s="3"/>
      <c r="Z25" s="79"/>
      <c r="AA25" s="79"/>
      <c r="AB25" t="s">
        <v>22</v>
      </c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 t="s">
        <v>21</v>
      </c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S25" t="str">
        <f t="shared" ref="BS25:BS88" si="19">IF(COUNTA(AC25:BP25)=1,"CORRECT","EMPTY")</f>
        <v>CORRECT</v>
      </c>
      <c r="CO25" s="154">
        <f t="shared" si="16"/>
        <v>1.5249999999999999</v>
      </c>
      <c r="CP25" s="89">
        <f t="shared" si="13"/>
        <v>0.64</v>
      </c>
      <c r="CQ25" s="89">
        <f t="shared" si="13"/>
        <v>0.64456233421750664</v>
      </c>
      <c r="CR25" s="89">
        <f t="shared" si="13"/>
        <v>0.44354838709677419</v>
      </c>
    </row>
    <row r="26" spans="1:96" x14ac:dyDescent="0.25">
      <c r="B26" s="1">
        <v>44487</v>
      </c>
      <c r="C26" s="2" t="s">
        <v>24</v>
      </c>
      <c r="D26">
        <v>3.75</v>
      </c>
      <c r="E26" t="s">
        <v>54</v>
      </c>
      <c r="F26" s="3" t="s">
        <v>80</v>
      </c>
      <c r="G26" s="34" t="s">
        <v>86</v>
      </c>
      <c r="H26" t="s">
        <v>17</v>
      </c>
      <c r="K26" s="3" t="s">
        <v>82</v>
      </c>
      <c r="L26" s="3" t="s">
        <v>82</v>
      </c>
      <c r="M26" s="3" t="s">
        <v>82</v>
      </c>
      <c r="N26" s="3" t="s">
        <v>82</v>
      </c>
      <c r="O26" s="3" t="s">
        <v>82</v>
      </c>
      <c r="P26" s="3" t="s">
        <v>82</v>
      </c>
      <c r="Q26" s="3" t="s">
        <v>82</v>
      </c>
      <c r="R26" s="3" t="s">
        <v>82</v>
      </c>
      <c r="S26" s="3" t="s">
        <v>112</v>
      </c>
      <c r="T26" s="3" t="s">
        <v>82</v>
      </c>
      <c r="U26" s="3" t="s">
        <v>112</v>
      </c>
      <c r="V26" s="3"/>
      <c r="W26" s="3"/>
      <c r="X26" s="3"/>
      <c r="Y26" s="3"/>
      <c r="Z26" s="79"/>
      <c r="AA26" s="79"/>
      <c r="AB26" t="s">
        <v>17</v>
      </c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 t="s">
        <v>21</v>
      </c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S26" t="str">
        <f t="shared" si="19"/>
        <v>CORRECT</v>
      </c>
      <c r="CO26" s="154">
        <f t="shared" si="16"/>
        <v>1.7749999999999999</v>
      </c>
      <c r="CP26" s="89">
        <f t="shared" si="13"/>
        <v>0.60465116279069764</v>
      </c>
      <c r="CQ26" s="89">
        <f t="shared" si="13"/>
        <v>0.64305949008498586</v>
      </c>
      <c r="CR26" s="89">
        <f t="shared" si="13"/>
        <v>0.43697478991596639</v>
      </c>
    </row>
    <row r="27" spans="1:96" ht="90" x14ac:dyDescent="0.25">
      <c r="B27" s="1">
        <v>44487</v>
      </c>
      <c r="C27" s="2" t="s">
        <v>24</v>
      </c>
      <c r="D27">
        <v>3</v>
      </c>
      <c r="E27" t="s">
        <v>59</v>
      </c>
      <c r="F27" s="3" t="s">
        <v>83</v>
      </c>
      <c r="G27" s="34" t="s">
        <v>87</v>
      </c>
      <c r="H27" t="s">
        <v>17</v>
      </c>
      <c r="K27" s="3" t="s">
        <v>82</v>
      </c>
      <c r="L27" s="3" t="s">
        <v>82</v>
      </c>
      <c r="M27" s="3" t="s">
        <v>82</v>
      </c>
      <c r="N27" s="3" t="s">
        <v>82</v>
      </c>
      <c r="O27" s="3" t="s">
        <v>82</v>
      </c>
      <c r="P27" s="3" t="s">
        <v>82</v>
      </c>
      <c r="Q27" s="3" t="s">
        <v>82</v>
      </c>
      <c r="R27" s="3" t="s">
        <v>82</v>
      </c>
      <c r="S27" s="3" t="s">
        <v>112</v>
      </c>
      <c r="T27" s="3" t="s">
        <v>82</v>
      </c>
      <c r="U27" s="3" t="s">
        <v>112</v>
      </c>
      <c r="V27" s="3"/>
      <c r="W27" s="3"/>
      <c r="X27" s="3"/>
      <c r="Y27" s="3"/>
      <c r="Z27" s="79"/>
      <c r="AA27" s="79" t="s">
        <v>101</v>
      </c>
      <c r="AB27" t="s">
        <v>17</v>
      </c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 t="s">
        <v>84</v>
      </c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S27" t="str">
        <f t="shared" si="19"/>
        <v>CORRECT</v>
      </c>
      <c r="CO27" s="154">
        <f t="shared" si="16"/>
        <v>2.0249999999999999</v>
      </c>
      <c r="CP27" s="89">
        <f t="shared" si="13"/>
        <v>0.55882352941176472</v>
      </c>
      <c r="CQ27" s="89">
        <f t="shared" si="13"/>
        <v>0.62903225806451613</v>
      </c>
      <c r="CR27" s="89">
        <f t="shared" si="13"/>
        <v>0.44827586206896552</v>
      </c>
    </row>
    <row r="28" spans="1:96" x14ac:dyDescent="0.25">
      <c r="B28" s="1">
        <v>44487</v>
      </c>
      <c r="C28" s="2" t="s">
        <v>24</v>
      </c>
      <c r="D28">
        <v>3</v>
      </c>
      <c r="E28" t="s">
        <v>90</v>
      </c>
      <c r="F28" s="3" t="s">
        <v>80</v>
      </c>
      <c r="G28" s="34" t="s">
        <v>88</v>
      </c>
      <c r="H28" t="s">
        <v>17</v>
      </c>
      <c r="K28" s="3" t="s">
        <v>82</v>
      </c>
      <c r="L28" s="3" t="s">
        <v>82</v>
      </c>
      <c r="M28" s="3" t="s">
        <v>82</v>
      </c>
      <c r="N28" s="3" t="s">
        <v>82</v>
      </c>
      <c r="O28" s="3" t="s">
        <v>82</v>
      </c>
      <c r="P28" s="3" t="s">
        <v>82</v>
      </c>
      <c r="Q28" s="3" t="s">
        <v>82</v>
      </c>
      <c r="R28" s="3" t="s">
        <v>82</v>
      </c>
      <c r="S28" s="3" t="s">
        <v>112</v>
      </c>
      <c r="T28" s="3" t="s">
        <v>82</v>
      </c>
      <c r="U28" s="3" t="s">
        <v>112</v>
      </c>
      <c r="V28" s="3"/>
      <c r="W28" s="3"/>
      <c r="X28" s="3"/>
      <c r="Y28" s="3"/>
      <c r="Z28" s="79"/>
      <c r="AA28" s="79"/>
      <c r="AB28" t="s">
        <v>17</v>
      </c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 t="s">
        <v>21</v>
      </c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S28" t="str">
        <f t="shared" si="19"/>
        <v>CORRECT</v>
      </c>
      <c r="CO28" s="154">
        <f t="shared" si="16"/>
        <v>2.2749999999999999</v>
      </c>
      <c r="CP28" s="89">
        <f t="shared" si="13"/>
        <v>0.53125</v>
      </c>
      <c r="CQ28" s="89">
        <f t="shared" si="13"/>
        <v>0.5892857142857143</v>
      </c>
      <c r="CR28" s="89">
        <f t="shared" si="13"/>
        <v>0.43809523809523809</v>
      </c>
    </row>
    <row r="29" spans="1:96" x14ac:dyDescent="0.25">
      <c r="B29" s="1">
        <v>44487</v>
      </c>
      <c r="C29" s="2" t="s">
        <v>24</v>
      </c>
      <c r="D29">
        <v>8</v>
      </c>
      <c r="E29" t="s">
        <v>90</v>
      </c>
      <c r="F29" s="3" t="s">
        <v>80</v>
      </c>
      <c r="G29" s="34" t="s">
        <v>92</v>
      </c>
      <c r="H29" t="s">
        <v>17</v>
      </c>
      <c r="K29" s="3" t="s">
        <v>82</v>
      </c>
      <c r="L29" s="3" t="s">
        <v>82</v>
      </c>
      <c r="M29" s="3" t="s">
        <v>82</v>
      </c>
      <c r="N29" s="3" t="s">
        <v>82</v>
      </c>
      <c r="O29" s="3" t="s">
        <v>82</v>
      </c>
      <c r="P29" s="3" t="s">
        <v>82</v>
      </c>
      <c r="Q29" s="3" t="s">
        <v>82</v>
      </c>
      <c r="R29" s="3" t="s">
        <v>82</v>
      </c>
      <c r="S29" s="3" t="s">
        <v>112</v>
      </c>
      <c r="T29" s="3" t="s">
        <v>82</v>
      </c>
      <c r="U29" s="3" t="s">
        <v>112</v>
      </c>
      <c r="V29" s="3"/>
      <c r="W29" s="3"/>
      <c r="X29" s="3"/>
      <c r="Y29" s="3"/>
      <c r="Z29" s="79"/>
      <c r="AA29" s="79"/>
      <c r="AB29" t="s">
        <v>17</v>
      </c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 t="s">
        <v>21</v>
      </c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S29" t="str">
        <f t="shared" si="19"/>
        <v>CORRECT</v>
      </c>
      <c r="CO29" s="154">
        <f t="shared" si="16"/>
        <v>2.5249999999999999</v>
      </c>
      <c r="CP29" s="89">
        <f t="shared" si="13"/>
        <v>0.5</v>
      </c>
      <c r="CQ29" s="89">
        <f t="shared" si="13"/>
        <v>0.59126984126984128</v>
      </c>
      <c r="CR29" s="89">
        <f t="shared" si="13"/>
        <v>0.45263157894736844</v>
      </c>
    </row>
    <row r="30" spans="1:96" x14ac:dyDescent="0.25">
      <c r="B30" s="1">
        <v>44487</v>
      </c>
      <c r="C30" s="2" t="s">
        <v>24</v>
      </c>
      <c r="D30">
        <v>5</v>
      </c>
      <c r="E30" t="s">
        <v>59</v>
      </c>
      <c r="F30" s="3" t="s">
        <v>80</v>
      </c>
      <c r="G30" s="34" t="s">
        <v>93</v>
      </c>
      <c r="H30" t="s">
        <v>17</v>
      </c>
      <c r="K30" s="3" t="s">
        <v>82</v>
      </c>
      <c r="L30" s="3" t="s">
        <v>82</v>
      </c>
      <c r="M30" s="3" t="s">
        <v>82</v>
      </c>
      <c r="N30" s="3" t="s">
        <v>82</v>
      </c>
      <c r="O30" s="3" t="s">
        <v>82</v>
      </c>
      <c r="P30" s="3" t="s">
        <v>82</v>
      </c>
      <c r="Q30" s="3" t="s">
        <v>82</v>
      </c>
      <c r="R30" s="3" t="s">
        <v>82</v>
      </c>
      <c r="S30" s="3" t="s">
        <v>112</v>
      </c>
      <c r="T30" s="3" t="s">
        <v>82</v>
      </c>
      <c r="U30" s="3" t="s">
        <v>112</v>
      </c>
      <c r="V30" s="3"/>
      <c r="W30" s="3"/>
      <c r="X30" s="3"/>
      <c r="Y30" s="3"/>
      <c r="Z30" s="79"/>
      <c r="AA30" s="79"/>
      <c r="AB30" t="s">
        <v>17</v>
      </c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 t="s">
        <v>21</v>
      </c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S30" t="str">
        <f t="shared" si="19"/>
        <v>CORRECT</v>
      </c>
      <c r="CO30" s="154">
        <f t="shared" si="16"/>
        <v>2.7749999999999999</v>
      </c>
      <c r="CP30" s="89">
        <f t="shared" si="13"/>
        <v>0.5</v>
      </c>
      <c r="CQ30" s="89">
        <f t="shared" si="13"/>
        <v>0.57081545064377681</v>
      </c>
      <c r="CR30" s="89">
        <f t="shared" si="13"/>
        <v>0.46153846153846156</v>
      </c>
    </row>
    <row r="31" spans="1:96" x14ac:dyDescent="0.25">
      <c r="B31" s="1">
        <v>44485</v>
      </c>
      <c r="C31" s="2" t="s">
        <v>24</v>
      </c>
      <c r="D31">
        <v>5</v>
      </c>
      <c r="E31" t="s">
        <v>90</v>
      </c>
      <c r="F31" s="3" t="s">
        <v>83</v>
      </c>
      <c r="G31" s="34" t="s">
        <v>94</v>
      </c>
      <c r="H31" t="s">
        <v>17</v>
      </c>
      <c r="K31" s="3" t="s">
        <v>82</v>
      </c>
      <c r="L31" s="3" t="s">
        <v>82</v>
      </c>
      <c r="M31" s="3" t="s">
        <v>82</v>
      </c>
      <c r="N31" s="3" t="s">
        <v>82</v>
      </c>
      <c r="O31" s="3" t="s">
        <v>82</v>
      </c>
      <c r="P31" s="3" t="s">
        <v>82</v>
      </c>
      <c r="Q31" s="3" t="s">
        <v>82</v>
      </c>
      <c r="R31" s="3" t="s">
        <v>82</v>
      </c>
      <c r="S31" s="3" t="s">
        <v>112</v>
      </c>
      <c r="T31" s="3" t="s">
        <v>82</v>
      </c>
      <c r="U31" s="3" t="s">
        <v>112</v>
      </c>
      <c r="V31" s="3"/>
      <c r="W31" s="3"/>
      <c r="X31" s="3"/>
      <c r="Y31" s="3"/>
      <c r="Z31" s="79"/>
      <c r="AA31" s="79"/>
      <c r="AB31" t="s">
        <v>17</v>
      </c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 t="s">
        <v>84</v>
      </c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S31" t="str">
        <f t="shared" si="19"/>
        <v>CORRECT</v>
      </c>
      <c r="CO31" s="154">
        <f t="shared" si="16"/>
        <v>3.0249999999999999</v>
      </c>
      <c r="CP31" s="89">
        <f t="shared" si="13"/>
        <v>0.54545454545454541</v>
      </c>
      <c r="CQ31" s="89">
        <f t="shared" si="13"/>
        <v>0.5803108808290155</v>
      </c>
      <c r="CR31" s="89">
        <f t="shared" si="13"/>
        <v>0.44155844155844154</v>
      </c>
    </row>
    <row r="32" spans="1:96" x14ac:dyDescent="0.25">
      <c r="B32" s="1">
        <v>44487</v>
      </c>
      <c r="C32" s="2" t="s">
        <v>24</v>
      </c>
      <c r="D32">
        <v>1.25</v>
      </c>
      <c r="E32" t="s">
        <v>91</v>
      </c>
      <c r="F32" s="3" t="s">
        <v>80</v>
      </c>
      <c r="G32" s="34" t="s">
        <v>95</v>
      </c>
      <c r="H32" t="s">
        <v>17</v>
      </c>
      <c r="K32" s="3" t="s">
        <v>82</v>
      </c>
      <c r="L32" s="3" t="s">
        <v>82</v>
      </c>
      <c r="M32" s="3" t="s">
        <v>82</v>
      </c>
      <c r="N32" s="3" t="s">
        <v>82</v>
      </c>
      <c r="O32" s="3" t="s">
        <v>82</v>
      </c>
      <c r="P32" s="3" t="s">
        <v>82</v>
      </c>
      <c r="Q32" s="3" t="s">
        <v>82</v>
      </c>
      <c r="R32" s="3" t="s">
        <v>82</v>
      </c>
      <c r="S32" s="3" t="s">
        <v>112</v>
      </c>
      <c r="T32" s="3" t="s">
        <v>82</v>
      </c>
      <c r="U32" s="3" t="s">
        <v>112</v>
      </c>
      <c r="V32" s="3"/>
      <c r="W32" s="3"/>
      <c r="X32" s="3"/>
      <c r="Y32" s="3"/>
      <c r="Z32" s="79"/>
      <c r="AA32" s="79"/>
      <c r="AB32" t="s">
        <v>17</v>
      </c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 t="s">
        <v>21</v>
      </c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S32" t="str">
        <f t="shared" si="19"/>
        <v>CORRECT</v>
      </c>
      <c r="CO32" s="154">
        <f t="shared" si="16"/>
        <v>3.2749999999999999</v>
      </c>
      <c r="CP32" s="89">
        <f t="shared" si="13"/>
        <v>0.5</v>
      </c>
      <c r="CQ32" s="89">
        <f t="shared" si="13"/>
        <v>0.55029585798816572</v>
      </c>
      <c r="CR32" s="89">
        <f t="shared" si="13"/>
        <v>0.4264705882352941</v>
      </c>
    </row>
    <row r="33" spans="2:96" x14ac:dyDescent="0.25">
      <c r="B33" s="1">
        <v>44487</v>
      </c>
      <c r="C33" s="2" t="s">
        <v>24</v>
      </c>
      <c r="D33">
        <v>5</v>
      </c>
      <c r="E33" t="s">
        <v>91</v>
      </c>
      <c r="F33" s="3" t="s">
        <v>83</v>
      </c>
      <c r="G33" s="34" t="s">
        <v>96</v>
      </c>
      <c r="H33" t="s">
        <v>17</v>
      </c>
      <c r="K33" s="3" t="s">
        <v>82</v>
      </c>
      <c r="L33" s="3" t="s">
        <v>82</v>
      </c>
      <c r="M33" s="3" t="s">
        <v>82</v>
      </c>
      <c r="N33" s="3" t="s">
        <v>82</v>
      </c>
      <c r="O33" s="3" t="s">
        <v>82</v>
      </c>
      <c r="P33" s="3" t="s">
        <v>82</v>
      </c>
      <c r="Q33" s="3" t="s">
        <v>82</v>
      </c>
      <c r="R33" s="3" t="s">
        <v>82</v>
      </c>
      <c r="S33" s="3" t="s">
        <v>112</v>
      </c>
      <c r="T33" s="3" t="s">
        <v>82</v>
      </c>
      <c r="U33" s="3" t="s">
        <v>112</v>
      </c>
      <c r="V33" s="3"/>
      <c r="W33" s="3"/>
      <c r="X33" s="3"/>
      <c r="Y33" s="3"/>
      <c r="Z33" s="79"/>
      <c r="AA33" s="79" t="s">
        <v>104</v>
      </c>
      <c r="AB33" t="s">
        <v>17</v>
      </c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 t="s">
        <v>84</v>
      </c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S33" t="str">
        <f t="shared" si="19"/>
        <v>CORRECT</v>
      </c>
      <c r="CO33" s="154">
        <f t="shared" si="16"/>
        <v>3.5249999999999999</v>
      </c>
      <c r="CP33" s="89">
        <f t="shared" si="13"/>
        <v>0.44444444444444442</v>
      </c>
      <c r="CQ33" s="89">
        <f t="shared" si="13"/>
        <v>0.52597402597402598</v>
      </c>
      <c r="CR33" s="89">
        <f t="shared" si="13"/>
        <v>0.36666666666666664</v>
      </c>
    </row>
    <row r="34" spans="2:96" ht="90" x14ac:dyDescent="0.25">
      <c r="B34" s="1">
        <v>44487</v>
      </c>
      <c r="C34" s="2" t="s">
        <v>24</v>
      </c>
      <c r="D34">
        <v>5</v>
      </c>
      <c r="E34" t="s">
        <v>91</v>
      </c>
      <c r="F34" s="3" t="s">
        <v>83</v>
      </c>
      <c r="G34" s="34" t="s">
        <v>97</v>
      </c>
      <c r="H34" t="s">
        <v>17</v>
      </c>
      <c r="K34" s="3" t="s">
        <v>82</v>
      </c>
      <c r="L34" s="3" t="s">
        <v>82</v>
      </c>
      <c r="M34" s="3" t="s">
        <v>82</v>
      </c>
      <c r="N34" s="3" t="s">
        <v>82</v>
      </c>
      <c r="O34" s="3" t="s">
        <v>82</v>
      </c>
      <c r="P34" s="3" t="s">
        <v>82</v>
      </c>
      <c r="Q34" s="3" t="s">
        <v>82</v>
      </c>
      <c r="R34" s="3" t="s">
        <v>82</v>
      </c>
      <c r="S34" s="3" t="s">
        <v>112</v>
      </c>
      <c r="T34" s="3" t="s">
        <v>82</v>
      </c>
      <c r="U34" s="3" t="s">
        <v>112</v>
      </c>
      <c r="V34" s="3"/>
      <c r="W34" s="3"/>
      <c r="X34" s="3"/>
      <c r="Y34" s="3"/>
      <c r="Z34" s="79"/>
      <c r="AA34" s="79" t="s">
        <v>111</v>
      </c>
      <c r="AB34" t="s">
        <v>17</v>
      </c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 t="s">
        <v>84</v>
      </c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S34" t="str">
        <f t="shared" si="19"/>
        <v>CORRECT</v>
      </c>
      <c r="CO34" s="154">
        <f t="shared" si="16"/>
        <v>3.7749999999999999</v>
      </c>
      <c r="CP34" s="89">
        <f t="shared" si="13"/>
        <v>0.44444444444444442</v>
      </c>
      <c r="CQ34" s="89">
        <f t="shared" si="13"/>
        <v>0.51824817518248179</v>
      </c>
      <c r="CR34" s="89">
        <f t="shared" si="13"/>
        <v>0.35087719298245612</v>
      </c>
    </row>
    <row r="35" spans="2:96" x14ac:dyDescent="0.25">
      <c r="B35" s="1">
        <v>44487</v>
      </c>
      <c r="C35" s="2" t="s">
        <v>24</v>
      </c>
      <c r="D35">
        <v>3.5</v>
      </c>
      <c r="E35" t="s">
        <v>90</v>
      </c>
      <c r="F35" s="3" t="s">
        <v>80</v>
      </c>
      <c r="G35" s="34" t="s">
        <v>98</v>
      </c>
      <c r="H35" t="s">
        <v>17</v>
      </c>
      <c r="K35" s="3" t="s">
        <v>82</v>
      </c>
      <c r="L35" s="3" t="s">
        <v>82</v>
      </c>
      <c r="M35" s="3" t="s">
        <v>82</v>
      </c>
      <c r="N35" s="3" t="s">
        <v>82</v>
      </c>
      <c r="O35" s="3" t="s">
        <v>82</v>
      </c>
      <c r="P35" s="3" t="s">
        <v>113</v>
      </c>
      <c r="Q35" s="3" t="s">
        <v>113</v>
      </c>
      <c r="R35" s="3" t="s">
        <v>113</v>
      </c>
      <c r="S35" s="3" t="s">
        <v>82</v>
      </c>
      <c r="T35" s="3" t="s">
        <v>113</v>
      </c>
      <c r="U35" s="3" t="s">
        <v>112</v>
      </c>
      <c r="V35" s="3"/>
      <c r="W35" s="3"/>
      <c r="X35" s="3"/>
      <c r="Y35" s="3"/>
      <c r="Z35" s="79"/>
      <c r="AA35" s="79"/>
      <c r="AB35" t="s">
        <v>17</v>
      </c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 t="s">
        <v>21</v>
      </c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S35" t="str">
        <f t="shared" si="19"/>
        <v>CORRECT</v>
      </c>
      <c r="CO35" s="154">
        <f t="shared" si="16"/>
        <v>4.0250000000000004</v>
      </c>
      <c r="CP35" s="89">
        <f t="shared" si="13"/>
        <v>0.45454545454545453</v>
      </c>
      <c r="CQ35" s="89">
        <f t="shared" si="13"/>
        <v>0.54</v>
      </c>
      <c r="CR35" s="89">
        <f t="shared" si="13"/>
        <v>0.34042553191489361</v>
      </c>
    </row>
    <row r="36" spans="2:96" x14ac:dyDescent="0.25">
      <c r="B36" s="1">
        <v>44487</v>
      </c>
      <c r="C36" s="2" t="s">
        <v>24</v>
      </c>
      <c r="D36">
        <v>2.75</v>
      </c>
      <c r="E36" t="s">
        <v>91</v>
      </c>
      <c r="F36" s="3" t="s">
        <v>80</v>
      </c>
      <c r="G36" s="34" t="s">
        <v>99</v>
      </c>
      <c r="H36" t="s">
        <v>17</v>
      </c>
      <c r="K36" s="3" t="s">
        <v>82</v>
      </c>
      <c r="L36" s="3" t="s">
        <v>82</v>
      </c>
      <c r="M36" s="3" t="s">
        <v>82</v>
      </c>
      <c r="N36" s="3" t="s">
        <v>82</v>
      </c>
      <c r="O36" s="3" t="s">
        <v>82</v>
      </c>
      <c r="P36" s="3" t="s">
        <v>113</v>
      </c>
      <c r="Q36" s="3" t="s">
        <v>113</v>
      </c>
      <c r="R36" s="3" t="s">
        <v>113</v>
      </c>
      <c r="S36" s="3" t="s">
        <v>82</v>
      </c>
      <c r="T36" s="3" t="s">
        <v>113</v>
      </c>
      <c r="U36" s="3" t="s">
        <v>112</v>
      </c>
      <c r="V36" s="3"/>
      <c r="W36" s="3"/>
      <c r="X36" s="3"/>
      <c r="Y36" s="3"/>
      <c r="Z36" s="79"/>
      <c r="AA36" s="79"/>
      <c r="AB36" t="s">
        <v>17</v>
      </c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 t="s">
        <v>21</v>
      </c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S36" t="str">
        <f t="shared" si="19"/>
        <v>CORRECT</v>
      </c>
      <c r="CO36" s="154">
        <f t="shared" si="16"/>
        <v>4.2750000000000004</v>
      </c>
      <c r="CP36" s="89">
        <f t="shared" si="13"/>
        <v>0.33333333333333331</v>
      </c>
      <c r="CQ36" s="89">
        <f t="shared" si="13"/>
        <v>0.5393258426966292</v>
      </c>
      <c r="CR36" s="89">
        <f t="shared" si="13"/>
        <v>0.31578947368421051</v>
      </c>
    </row>
    <row r="37" spans="2:96" x14ac:dyDescent="0.25">
      <c r="B37" s="1">
        <v>44487</v>
      </c>
      <c r="C37" s="2" t="s">
        <v>24</v>
      </c>
      <c r="D37">
        <v>2.5</v>
      </c>
      <c r="E37" t="s">
        <v>91</v>
      </c>
      <c r="F37" s="3" t="s">
        <v>80</v>
      </c>
      <c r="G37" s="34" t="s">
        <v>102</v>
      </c>
      <c r="H37" t="s">
        <v>17</v>
      </c>
      <c r="K37" s="3" t="s">
        <v>82</v>
      </c>
      <c r="L37" s="3" t="s">
        <v>82</v>
      </c>
      <c r="M37" s="3" t="s">
        <v>82</v>
      </c>
      <c r="N37" s="3" t="s">
        <v>82</v>
      </c>
      <c r="O37" s="3" t="s">
        <v>82</v>
      </c>
      <c r="P37" s="3" t="s">
        <v>113</v>
      </c>
      <c r="Q37" s="3" t="s">
        <v>113</v>
      </c>
      <c r="R37" s="3" t="s">
        <v>113</v>
      </c>
      <c r="S37" s="3" t="s">
        <v>82</v>
      </c>
      <c r="T37" s="3" t="s">
        <v>113</v>
      </c>
      <c r="U37" s="3" t="s">
        <v>112</v>
      </c>
      <c r="V37" s="3"/>
      <c r="W37" s="3"/>
      <c r="X37" s="3"/>
      <c r="Y37" s="3"/>
      <c r="Z37" s="79"/>
      <c r="AA37" s="79"/>
      <c r="AB37" t="s">
        <v>17</v>
      </c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 t="s">
        <v>21</v>
      </c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S37" t="str">
        <f t="shared" si="19"/>
        <v>CORRECT</v>
      </c>
      <c r="CO37" s="154">
        <f t="shared" si="16"/>
        <v>4.5250000000000004</v>
      </c>
      <c r="CP37" s="89">
        <f t="shared" si="13"/>
        <v>0.33333333333333331</v>
      </c>
      <c r="CQ37" s="89">
        <f t="shared" si="13"/>
        <v>0.53086419753086422</v>
      </c>
      <c r="CR37" s="89">
        <f t="shared" si="13"/>
        <v>0.31578947368421051</v>
      </c>
    </row>
    <row r="38" spans="2:96" x14ac:dyDescent="0.25">
      <c r="B38" s="1">
        <v>44487</v>
      </c>
      <c r="C38" s="2" t="s">
        <v>24</v>
      </c>
      <c r="D38">
        <v>4</v>
      </c>
      <c r="E38" t="s">
        <v>91</v>
      </c>
      <c r="F38" s="3" t="s">
        <v>80</v>
      </c>
      <c r="G38" s="34" t="s">
        <v>114</v>
      </c>
      <c r="H38" t="s">
        <v>17</v>
      </c>
      <c r="K38" s="3" t="s">
        <v>82</v>
      </c>
      <c r="L38" s="3" t="s">
        <v>82</v>
      </c>
      <c r="M38" s="3" t="s">
        <v>82</v>
      </c>
      <c r="N38" s="3" t="s">
        <v>82</v>
      </c>
      <c r="O38" s="3" t="s">
        <v>82</v>
      </c>
      <c r="P38" s="3" t="s">
        <v>113</v>
      </c>
      <c r="Q38" s="3" t="s">
        <v>113</v>
      </c>
      <c r="R38" s="3" t="s">
        <v>113</v>
      </c>
      <c r="S38" s="3" t="s">
        <v>112</v>
      </c>
      <c r="T38" s="3" t="s">
        <v>113</v>
      </c>
      <c r="U38" s="3" t="s">
        <v>112</v>
      </c>
      <c r="V38" s="3"/>
      <c r="W38" s="3"/>
      <c r="X38" s="3"/>
      <c r="Y38" s="3"/>
      <c r="Z38" s="79"/>
      <c r="AA38" s="79"/>
      <c r="AB38" t="s">
        <v>17</v>
      </c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 t="s">
        <v>21</v>
      </c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S38" t="str">
        <f t="shared" si="19"/>
        <v>CORRECT</v>
      </c>
      <c r="CO38" s="154">
        <f t="shared" si="16"/>
        <v>4.7750000000000004</v>
      </c>
      <c r="CP38" s="89">
        <f t="shared" si="13"/>
        <v>0.33333333333333331</v>
      </c>
      <c r="CQ38" s="89">
        <f t="shared" si="13"/>
        <v>0.52631578947368418</v>
      </c>
      <c r="CR38" s="89">
        <f t="shared" si="13"/>
        <v>0.32258064516129031</v>
      </c>
    </row>
    <row r="39" spans="2:96" ht="45" x14ac:dyDescent="0.25">
      <c r="B39" s="1">
        <v>44487</v>
      </c>
      <c r="C39" s="2" t="s">
        <v>24</v>
      </c>
      <c r="D39" s="42">
        <v>10</v>
      </c>
      <c r="E39" t="s">
        <v>54</v>
      </c>
      <c r="F39" s="3" t="s">
        <v>83</v>
      </c>
      <c r="G39" s="34" t="s">
        <v>115</v>
      </c>
      <c r="H39" t="s">
        <v>17</v>
      </c>
      <c r="K39" s="3" t="s">
        <v>82</v>
      </c>
      <c r="L39" s="3" t="s">
        <v>82</v>
      </c>
      <c r="M39" s="3" t="s">
        <v>82</v>
      </c>
      <c r="N39" s="3" t="s">
        <v>82</v>
      </c>
      <c r="O39" s="3" t="s">
        <v>82</v>
      </c>
      <c r="P39" s="3" t="s">
        <v>82</v>
      </c>
      <c r="Q39" s="3" t="s">
        <v>112</v>
      </c>
      <c r="R39" s="3" t="s">
        <v>113</v>
      </c>
      <c r="S39" s="3" t="s">
        <v>82</v>
      </c>
      <c r="T39" s="3" t="s">
        <v>82</v>
      </c>
      <c r="U39" s="3" t="s">
        <v>112</v>
      </c>
      <c r="V39" s="3"/>
      <c r="W39" s="3"/>
      <c r="X39" s="3"/>
      <c r="Y39" s="3"/>
      <c r="Z39" s="79"/>
      <c r="AA39" s="79" t="s">
        <v>123</v>
      </c>
      <c r="AB39" t="s">
        <v>17</v>
      </c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 t="s">
        <v>84</v>
      </c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S39" t="str">
        <f t="shared" si="19"/>
        <v>CORRECT</v>
      </c>
      <c r="CO39" s="154">
        <f t="shared" si="16"/>
        <v>5.0250000000000004</v>
      </c>
      <c r="CP39" s="89">
        <f t="shared" ref="CP39:CR60" si="20">IFERROR(COUNTIFS($C$24:$C$48400,CP$16,$D$24:$D$48400,"&gt;="&amp;$CO39,$F$24:$F$48400,"C")/COUNTIFS($C$24:$C$48400,CP$16,$D$24:$D$48400,"&gt;="&amp;$CO39),"NA")</f>
        <v>0.25</v>
      </c>
      <c r="CQ39" s="89">
        <f t="shared" si="20"/>
        <v>0.49122807017543857</v>
      </c>
      <c r="CR39" s="89">
        <f t="shared" si="20"/>
        <v>0.37037037037037035</v>
      </c>
    </row>
    <row r="40" spans="2:96" x14ac:dyDescent="0.25">
      <c r="B40" s="1">
        <v>44487</v>
      </c>
      <c r="C40" s="2" t="s">
        <v>24</v>
      </c>
      <c r="D40" s="42">
        <v>1.5</v>
      </c>
      <c r="E40" t="s">
        <v>59</v>
      </c>
      <c r="F40" s="3" t="s">
        <v>80</v>
      </c>
      <c r="G40" s="34" t="s">
        <v>116</v>
      </c>
      <c r="H40" t="s">
        <v>17</v>
      </c>
      <c r="K40" s="3" t="s">
        <v>82</v>
      </c>
      <c r="L40" s="3" t="s">
        <v>82</v>
      </c>
      <c r="M40" s="3" t="s">
        <v>82</v>
      </c>
      <c r="N40" s="3" t="s">
        <v>82</v>
      </c>
      <c r="O40" s="3" t="s">
        <v>82</v>
      </c>
      <c r="P40" s="3" t="s">
        <v>82</v>
      </c>
      <c r="Q40" s="3" t="s">
        <v>82</v>
      </c>
      <c r="R40" s="3" t="s">
        <v>82</v>
      </c>
      <c r="S40" s="3" t="s">
        <v>82</v>
      </c>
      <c r="T40" s="3" t="s">
        <v>82</v>
      </c>
      <c r="U40" s="3" t="s">
        <v>112</v>
      </c>
      <c r="V40" s="3"/>
      <c r="W40" s="3"/>
      <c r="X40" s="3"/>
      <c r="Y40" s="3"/>
      <c r="Z40" s="79"/>
      <c r="AA40" s="79"/>
      <c r="AB40" t="s">
        <v>17</v>
      </c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 t="s">
        <v>21</v>
      </c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S40" t="str">
        <f t="shared" si="19"/>
        <v>CORRECT</v>
      </c>
      <c r="CO40" s="154">
        <f t="shared" si="16"/>
        <v>5.2750000000000004</v>
      </c>
      <c r="CP40" s="89">
        <f t="shared" si="20"/>
        <v>0.25</v>
      </c>
      <c r="CQ40" s="89">
        <f t="shared" si="20"/>
        <v>0.48076923076923078</v>
      </c>
      <c r="CR40" s="89">
        <f t="shared" si="20"/>
        <v>0.43478260869565216</v>
      </c>
    </row>
    <row r="41" spans="2:96" x14ac:dyDescent="0.25">
      <c r="B41" s="1">
        <v>44487</v>
      </c>
      <c r="C41" s="2" t="s">
        <v>24</v>
      </c>
      <c r="D41" s="42">
        <f>1+11/60</f>
        <v>1.1833333333333333</v>
      </c>
      <c r="E41" t="s">
        <v>54</v>
      </c>
      <c r="F41" s="3" t="s">
        <v>80</v>
      </c>
      <c r="G41" s="34" t="s">
        <v>117</v>
      </c>
      <c r="H41" t="s">
        <v>17</v>
      </c>
      <c r="K41" s="3" t="s">
        <v>82</v>
      </c>
      <c r="L41" s="3" t="s">
        <v>82</v>
      </c>
      <c r="M41" s="3" t="s">
        <v>82</v>
      </c>
      <c r="N41" s="3" t="s">
        <v>82</v>
      </c>
      <c r="O41" s="3" t="s">
        <v>82</v>
      </c>
      <c r="P41" s="3" t="s">
        <v>82</v>
      </c>
      <c r="Q41" s="3" t="s">
        <v>82</v>
      </c>
      <c r="R41" s="3" t="s">
        <v>82</v>
      </c>
      <c r="S41" s="3" t="s">
        <v>82</v>
      </c>
      <c r="T41" s="3" t="s">
        <v>82</v>
      </c>
      <c r="U41" s="3" t="s">
        <v>112</v>
      </c>
      <c r="V41" s="3"/>
      <c r="W41" s="3"/>
      <c r="X41" s="3"/>
      <c r="Y41" s="3"/>
      <c r="Z41" s="79"/>
      <c r="AA41" s="79"/>
      <c r="AB41" t="s">
        <v>17</v>
      </c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 t="s">
        <v>21</v>
      </c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S41" t="str">
        <f t="shared" si="19"/>
        <v>CORRECT</v>
      </c>
      <c r="CO41" s="154">
        <f t="shared" si="16"/>
        <v>5.5250000000000004</v>
      </c>
      <c r="CP41" s="89">
        <f t="shared" si="20"/>
        <v>0.25</v>
      </c>
      <c r="CQ41" s="89">
        <f t="shared" si="20"/>
        <v>0.45652173913043476</v>
      </c>
      <c r="CR41" s="89">
        <f t="shared" si="20"/>
        <v>0.47368421052631576</v>
      </c>
    </row>
    <row r="42" spans="2:96" x14ac:dyDescent="0.25">
      <c r="B42" s="1">
        <v>44487</v>
      </c>
      <c r="C42" s="2" t="s">
        <v>24</v>
      </c>
      <c r="D42" s="42">
        <v>1.5</v>
      </c>
      <c r="E42" t="s">
        <v>54</v>
      </c>
      <c r="F42" s="3" t="s">
        <v>80</v>
      </c>
      <c r="G42" s="34" t="s">
        <v>118</v>
      </c>
      <c r="H42" t="s">
        <v>17</v>
      </c>
      <c r="K42" s="3" t="s">
        <v>82</v>
      </c>
      <c r="L42" s="3" t="s">
        <v>82</v>
      </c>
      <c r="M42" s="3" t="s">
        <v>82</v>
      </c>
      <c r="N42" s="3" t="s">
        <v>82</v>
      </c>
      <c r="O42" s="3" t="s">
        <v>82</v>
      </c>
      <c r="P42" s="3" t="s">
        <v>82</v>
      </c>
      <c r="Q42" s="3" t="s">
        <v>82</v>
      </c>
      <c r="R42" s="3" t="s">
        <v>82</v>
      </c>
      <c r="S42" s="3" t="s">
        <v>82</v>
      </c>
      <c r="T42" s="3" t="s">
        <v>82</v>
      </c>
      <c r="U42" s="3" t="s">
        <v>112</v>
      </c>
      <c r="V42" s="3"/>
      <c r="W42" s="3"/>
      <c r="X42" s="3"/>
      <c r="Y42" s="3"/>
      <c r="Z42" s="79"/>
      <c r="AA42" s="79"/>
      <c r="AB42" t="s">
        <v>17</v>
      </c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 t="s">
        <v>21</v>
      </c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S42" t="str">
        <f t="shared" si="19"/>
        <v>CORRECT</v>
      </c>
      <c r="CO42" s="154">
        <f t="shared" si="16"/>
        <v>5.7750000000000004</v>
      </c>
      <c r="CP42" s="89">
        <f t="shared" si="20"/>
        <v>0.14285714285714285</v>
      </c>
      <c r="CQ42" s="89">
        <f t="shared" si="20"/>
        <v>0.46666666666666667</v>
      </c>
      <c r="CR42" s="89">
        <f t="shared" si="20"/>
        <v>0.44444444444444442</v>
      </c>
    </row>
    <row r="43" spans="2:96" x14ac:dyDescent="0.25">
      <c r="B43" s="1">
        <v>44487</v>
      </c>
      <c r="C43" s="2" t="s">
        <v>24</v>
      </c>
      <c r="D43" s="42">
        <f>5/6+1</f>
        <v>1.8333333333333335</v>
      </c>
      <c r="E43" t="s">
        <v>91</v>
      </c>
      <c r="F43" s="3" t="s">
        <v>80</v>
      </c>
      <c r="G43" s="34" t="s">
        <v>119</v>
      </c>
      <c r="H43" t="s">
        <v>17</v>
      </c>
      <c r="K43" s="3" t="s">
        <v>82</v>
      </c>
      <c r="L43" s="3" t="s">
        <v>82</v>
      </c>
      <c r="M43" s="3" t="s">
        <v>82</v>
      </c>
      <c r="N43" s="3" t="s">
        <v>82</v>
      </c>
      <c r="O43" s="3" t="s">
        <v>82</v>
      </c>
      <c r="P43" s="3" t="s">
        <v>82</v>
      </c>
      <c r="Q43" s="3" t="s">
        <v>82</v>
      </c>
      <c r="R43" s="3" t="s">
        <v>82</v>
      </c>
      <c r="S43" s="3" t="s">
        <v>82</v>
      </c>
      <c r="T43" s="3" t="s">
        <v>82</v>
      </c>
      <c r="U43" s="3" t="s">
        <v>112</v>
      </c>
      <c r="V43" s="3"/>
      <c r="W43" s="3"/>
      <c r="X43" s="3"/>
      <c r="Y43" s="3"/>
      <c r="Z43" s="79"/>
      <c r="AA43" s="79"/>
      <c r="AB43" t="s">
        <v>17</v>
      </c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 t="s">
        <v>21</v>
      </c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S43" t="str">
        <f t="shared" si="19"/>
        <v>CORRECT</v>
      </c>
      <c r="CO43" s="154">
        <f t="shared" si="16"/>
        <v>6.0250000000000004</v>
      </c>
      <c r="CP43" s="89">
        <f t="shared" si="20"/>
        <v>0.25</v>
      </c>
      <c r="CQ43" s="89">
        <f t="shared" si="20"/>
        <v>0.53333333333333333</v>
      </c>
      <c r="CR43" s="89">
        <f t="shared" si="20"/>
        <v>0.5</v>
      </c>
    </row>
    <row r="44" spans="2:96" x14ac:dyDescent="0.25">
      <c r="B44" s="1">
        <v>44487</v>
      </c>
      <c r="C44" s="2" t="s">
        <v>24</v>
      </c>
      <c r="D44" s="42">
        <v>0.83333000000000002</v>
      </c>
      <c r="E44" t="s">
        <v>91</v>
      </c>
      <c r="F44" s="3" t="s">
        <v>80</v>
      </c>
      <c r="G44" s="34" t="s">
        <v>120</v>
      </c>
      <c r="H44" t="s">
        <v>17</v>
      </c>
      <c r="K44" s="3" t="s">
        <v>82</v>
      </c>
      <c r="L44" s="3" t="s">
        <v>82</v>
      </c>
      <c r="M44" s="3" t="s">
        <v>82</v>
      </c>
      <c r="N44" s="3" t="s">
        <v>82</v>
      </c>
      <c r="O44" s="3" t="s">
        <v>82</v>
      </c>
      <c r="P44" s="3" t="s">
        <v>82</v>
      </c>
      <c r="Q44" s="3" t="s">
        <v>82</v>
      </c>
      <c r="R44" s="3" t="s">
        <v>82</v>
      </c>
      <c r="S44" s="3" t="s">
        <v>82</v>
      </c>
      <c r="T44" s="3" t="s">
        <v>82</v>
      </c>
      <c r="U44" s="3" t="s">
        <v>112</v>
      </c>
      <c r="V44" s="3"/>
      <c r="W44" s="3"/>
      <c r="X44" s="3"/>
      <c r="Y44" s="3"/>
      <c r="Z44" s="79"/>
      <c r="AA44" s="79"/>
      <c r="AB44" t="s">
        <v>17</v>
      </c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 t="s">
        <v>21</v>
      </c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S44" t="str">
        <f t="shared" si="19"/>
        <v>CORRECT</v>
      </c>
      <c r="CO44" s="154">
        <f t="shared" si="16"/>
        <v>6.2750000000000004</v>
      </c>
      <c r="CP44" s="89">
        <f t="shared" si="20"/>
        <v>0.25</v>
      </c>
      <c r="CQ44" s="89">
        <f t="shared" si="20"/>
        <v>0.53333333333333333</v>
      </c>
      <c r="CR44" s="89">
        <f t="shared" si="20"/>
        <v>0.46153846153846156</v>
      </c>
    </row>
    <row r="45" spans="2:96" x14ac:dyDescent="0.25">
      <c r="B45" s="1">
        <v>44487</v>
      </c>
      <c r="C45" s="2" t="s">
        <v>24</v>
      </c>
      <c r="D45" s="42">
        <v>4</v>
      </c>
      <c r="E45" t="s">
        <v>91</v>
      </c>
      <c r="F45" s="3" t="s">
        <v>80</v>
      </c>
      <c r="G45" s="34" t="s">
        <v>121</v>
      </c>
      <c r="H45" t="s">
        <v>17</v>
      </c>
      <c r="K45" s="3" t="s">
        <v>82</v>
      </c>
      <c r="L45" s="3" t="s">
        <v>82</v>
      </c>
      <c r="M45" s="3" t="s">
        <v>82</v>
      </c>
      <c r="N45" s="3" t="s">
        <v>82</v>
      </c>
      <c r="O45" s="3" t="s">
        <v>82</v>
      </c>
      <c r="P45" s="3" t="s">
        <v>82</v>
      </c>
      <c r="Q45" s="3" t="s">
        <v>82</v>
      </c>
      <c r="R45" s="3" t="s">
        <v>82</v>
      </c>
      <c r="S45" s="3" t="s">
        <v>82</v>
      </c>
      <c r="T45" s="3" t="s">
        <v>82</v>
      </c>
      <c r="U45" s="3" t="s">
        <v>112</v>
      </c>
      <c r="V45" s="3"/>
      <c r="W45" s="3"/>
      <c r="X45" s="3"/>
      <c r="Y45" s="3"/>
      <c r="Z45" s="79"/>
      <c r="AA45" s="79"/>
      <c r="AB45" t="s">
        <v>17</v>
      </c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 t="s">
        <v>21</v>
      </c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S45" t="str">
        <f t="shared" si="19"/>
        <v>CORRECT</v>
      </c>
      <c r="CO45" s="154">
        <f t="shared" si="16"/>
        <v>6.5250000000000004</v>
      </c>
      <c r="CP45" s="89">
        <f t="shared" si="20"/>
        <v>0.25</v>
      </c>
      <c r="CQ45" s="89">
        <f t="shared" si="20"/>
        <v>0.40909090909090912</v>
      </c>
      <c r="CR45" s="89">
        <f t="shared" si="20"/>
        <v>0.46153846153846156</v>
      </c>
    </row>
    <row r="46" spans="2:96" ht="75" x14ac:dyDescent="0.25">
      <c r="B46" s="1">
        <v>44487</v>
      </c>
      <c r="C46" s="2" t="s">
        <v>24</v>
      </c>
      <c r="D46" s="44">
        <v>10</v>
      </c>
      <c r="E46" t="s">
        <v>55</v>
      </c>
      <c r="F46" s="3" t="s">
        <v>80</v>
      </c>
      <c r="G46" s="34" t="s">
        <v>122</v>
      </c>
      <c r="H46" t="s">
        <v>17</v>
      </c>
      <c r="K46" s="3" t="s">
        <v>82</v>
      </c>
      <c r="L46" s="3" t="s">
        <v>82</v>
      </c>
      <c r="M46" s="3" t="s">
        <v>82</v>
      </c>
      <c r="N46" s="3" t="s">
        <v>82</v>
      </c>
      <c r="O46" s="3" t="s">
        <v>82</v>
      </c>
      <c r="P46" s="3" t="s">
        <v>82</v>
      </c>
      <c r="Q46" s="3" t="s">
        <v>82</v>
      </c>
      <c r="R46" s="3" t="s">
        <v>82</v>
      </c>
      <c r="S46" s="3" t="s">
        <v>82</v>
      </c>
      <c r="T46" s="3" t="s">
        <v>82</v>
      </c>
      <c r="U46" s="3" t="s">
        <v>112</v>
      </c>
      <c r="V46" s="3"/>
      <c r="W46" s="3"/>
      <c r="X46" s="3"/>
      <c r="Y46" s="3"/>
      <c r="Z46" s="79"/>
      <c r="AA46" s="79" t="s">
        <v>126</v>
      </c>
      <c r="AB46" t="s">
        <v>17</v>
      </c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 t="s">
        <v>21</v>
      </c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S46" t="str">
        <f t="shared" si="19"/>
        <v>CORRECT</v>
      </c>
      <c r="CO46" s="154">
        <f t="shared" si="16"/>
        <v>6.7750000000000004</v>
      </c>
      <c r="CP46" s="89">
        <f t="shared" si="20"/>
        <v>0</v>
      </c>
      <c r="CQ46" s="89">
        <f t="shared" si="20"/>
        <v>0.40909090909090912</v>
      </c>
      <c r="CR46" s="89">
        <f t="shared" si="20"/>
        <v>0.4</v>
      </c>
    </row>
    <row r="47" spans="2:96" ht="75" x14ac:dyDescent="0.25">
      <c r="B47" s="1">
        <v>44487</v>
      </c>
      <c r="C47" s="2" t="s">
        <v>24</v>
      </c>
      <c r="D47" s="42">
        <v>6.5</v>
      </c>
      <c r="E47" t="s">
        <v>54</v>
      </c>
      <c r="F47" s="3" t="s">
        <v>80</v>
      </c>
      <c r="G47" s="34" t="s">
        <v>127</v>
      </c>
      <c r="H47" t="s">
        <v>17</v>
      </c>
      <c r="K47" s="3" t="s">
        <v>82</v>
      </c>
      <c r="L47" s="3" t="s">
        <v>82</v>
      </c>
      <c r="M47" s="3" t="s">
        <v>82</v>
      </c>
      <c r="N47" s="3" t="s">
        <v>82</v>
      </c>
      <c r="O47" s="3" t="s">
        <v>82</v>
      </c>
      <c r="P47" s="3" t="s">
        <v>82</v>
      </c>
      <c r="Q47" s="3" t="s">
        <v>82</v>
      </c>
      <c r="R47" s="3" t="s">
        <v>82</v>
      </c>
      <c r="S47" s="3" t="s">
        <v>82</v>
      </c>
      <c r="T47" s="3" t="s">
        <v>82</v>
      </c>
      <c r="U47" s="3" t="s">
        <v>112</v>
      </c>
      <c r="V47" s="3"/>
      <c r="W47" s="3"/>
      <c r="X47" s="3"/>
      <c r="Y47" s="3"/>
      <c r="Z47" s="79"/>
      <c r="AA47" s="79" t="s">
        <v>126</v>
      </c>
      <c r="AB47" t="s">
        <v>17</v>
      </c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 t="s">
        <v>21</v>
      </c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S47" t="str">
        <f t="shared" si="19"/>
        <v>CORRECT</v>
      </c>
      <c r="CO47" s="154">
        <f t="shared" si="16"/>
        <v>7.0250000000000004</v>
      </c>
      <c r="CP47" s="89" t="str">
        <f t="shared" si="20"/>
        <v>NA</v>
      </c>
      <c r="CQ47" s="89">
        <f t="shared" si="20"/>
        <v>0.42857142857142855</v>
      </c>
      <c r="CR47" s="89">
        <f t="shared" si="20"/>
        <v>0.5</v>
      </c>
    </row>
    <row r="48" spans="2:96" ht="45" x14ac:dyDescent="0.25">
      <c r="B48" s="1">
        <v>44487</v>
      </c>
      <c r="C48" s="2" t="s">
        <v>24</v>
      </c>
      <c r="D48" s="42">
        <v>6</v>
      </c>
      <c r="E48" t="s">
        <v>61</v>
      </c>
      <c r="F48" s="3" t="s">
        <v>83</v>
      </c>
      <c r="G48" s="34" t="s">
        <v>129</v>
      </c>
      <c r="H48" t="s">
        <v>17</v>
      </c>
      <c r="K48" s="3" t="s">
        <v>82</v>
      </c>
      <c r="L48" s="3" t="s">
        <v>82</v>
      </c>
      <c r="M48" s="3" t="s">
        <v>82</v>
      </c>
      <c r="N48" s="3" t="s">
        <v>82</v>
      </c>
      <c r="O48" s="3" t="s">
        <v>82</v>
      </c>
      <c r="P48" s="3" t="s">
        <v>82</v>
      </c>
      <c r="Q48" s="3" t="s">
        <v>82</v>
      </c>
      <c r="R48" s="3" t="s">
        <v>82</v>
      </c>
      <c r="S48" s="3" t="s">
        <v>112</v>
      </c>
      <c r="T48" s="3" t="s">
        <v>82</v>
      </c>
      <c r="U48" s="3" t="s">
        <v>112</v>
      </c>
      <c r="V48" s="3"/>
      <c r="W48" s="3"/>
      <c r="X48" s="3"/>
      <c r="Y48" s="3"/>
      <c r="Z48" s="79"/>
      <c r="AA48" s="79" t="s">
        <v>152</v>
      </c>
      <c r="AB48" t="s">
        <v>17</v>
      </c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 t="s">
        <v>84</v>
      </c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S48" t="str">
        <f t="shared" si="19"/>
        <v>CORRECT</v>
      </c>
      <c r="CO48" s="154">
        <f t="shared" si="16"/>
        <v>7.2750000000000004</v>
      </c>
      <c r="CP48" s="89" t="str">
        <f t="shared" si="20"/>
        <v>NA</v>
      </c>
      <c r="CQ48" s="89">
        <f t="shared" si="20"/>
        <v>0.42857142857142855</v>
      </c>
      <c r="CR48" s="89">
        <f t="shared" si="20"/>
        <v>0.6</v>
      </c>
    </row>
    <row r="49" spans="2:96" ht="90" x14ac:dyDescent="0.25">
      <c r="B49" s="1">
        <v>44487</v>
      </c>
      <c r="C49" s="2">
        <v>700</v>
      </c>
      <c r="D49" s="42">
        <v>3</v>
      </c>
      <c r="E49" t="s">
        <v>59</v>
      </c>
      <c r="F49" s="3" t="s">
        <v>83</v>
      </c>
      <c r="G49" s="34" t="s">
        <v>128</v>
      </c>
      <c r="H49" t="s">
        <v>17</v>
      </c>
      <c r="K49" s="3" t="s">
        <v>82</v>
      </c>
      <c r="L49" s="3" t="s">
        <v>82</v>
      </c>
      <c r="M49" s="3" t="s">
        <v>82</v>
      </c>
      <c r="N49" s="3" t="s">
        <v>82</v>
      </c>
      <c r="O49" s="3" t="s">
        <v>82</v>
      </c>
      <c r="P49" s="3" t="s">
        <v>82</v>
      </c>
      <c r="Q49" s="3" t="s">
        <v>82</v>
      </c>
      <c r="R49" s="3" t="s">
        <v>82</v>
      </c>
      <c r="S49" s="3" t="s">
        <v>82</v>
      </c>
      <c r="T49" s="3" t="s">
        <v>82</v>
      </c>
      <c r="U49" s="3" t="s">
        <v>112</v>
      </c>
      <c r="V49" s="3"/>
      <c r="W49" s="3"/>
      <c r="X49" s="3"/>
      <c r="Y49" s="3"/>
      <c r="Z49" s="79"/>
      <c r="AA49" s="79" t="s">
        <v>151</v>
      </c>
      <c r="AB49" t="s">
        <v>17</v>
      </c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 t="s">
        <v>84</v>
      </c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S49" t="str">
        <f t="shared" si="19"/>
        <v>CORRECT</v>
      </c>
      <c r="CO49" s="154">
        <f t="shared" si="16"/>
        <v>7.5250000000000004</v>
      </c>
      <c r="CP49" s="89" t="str">
        <f t="shared" si="20"/>
        <v>NA</v>
      </c>
      <c r="CQ49" s="89">
        <f t="shared" si="20"/>
        <v>0.42857142857142855</v>
      </c>
      <c r="CR49" s="89">
        <f t="shared" si="20"/>
        <v>0.6</v>
      </c>
    </row>
    <row r="50" spans="2:96" x14ac:dyDescent="0.25">
      <c r="B50" s="1">
        <v>44487</v>
      </c>
      <c r="C50" s="2" t="s">
        <v>24</v>
      </c>
      <c r="D50" s="42">
        <v>2.5</v>
      </c>
      <c r="E50" t="s">
        <v>59</v>
      </c>
      <c r="F50" s="3" t="s">
        <v>80</v>
      </c>
      <c r="G50" s="34" t="s">
        <v>130</v>
      </c>
      <c r="H50" t="s">
        <v>17</v>
      </c>
      <c r="K50" s="3" t="s">
        <v>82</v>
      </c>
      <c r="L50" s="3" t="s">
        <v>82</v>
      </c>
      <c r="M50" s="3" t="s">
        <v>82</v>
      </c>
      <c r="N50" s="3" t="s">
        <v>82</v>
      </c>
      <c r="O50" s="3" t="s">
        <v>82</v>
      </c>
      <c r="P50" s="3" t="s">
        <v>82</v>
      </c>
      <c r="Q50" s="3" t="s">
        <v>82</v>
      </c>
      <c r="R50" s="3" t="s">
        <v>82</v>
      </c>
      <c r="S50" s="3" t="s">
        <v>82</v>
      </c>
      <c r="T50" s="3" t="s">
        <v>82</v>
      </c>
      <c r="U50" s="3" t="s">
        <v>112</v>
      </c>
      <c r="V50" s="3"/>
      <c r="W50" s="3"/>
      <c r="X50" s="3"/>
      <c r="Y50" s="3"/>
      <c r="Z50" s="79"/>
      <c r="AA50" s="79"/>
      <c r="AB50" t="s">
        <v>17</v>
      </c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 t="s">
        <v>21</v>
      </c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S50" t="str">
        <f t="shared" si="19"/>
        <v>CORRECT</v>
      </c>
      <c r="CO50" s="154">
        <f t="shared" si="16"/>
        <v>7.7750000000000004</v>
      </c>
      <c r="CP50" s="89" t="str">
        <f t="shared" si="20"/>
        <v>NA</v>
      </c>
      <c r="CQ50" s="89">
        <f t="shared" si="20"/>
        <v>0.38461538461538464</v>
      </c>
      <c r="CR50" s="89">
        <f t="shared" si="20"/>
        <v>0.6</v>
      </c>
    </row>
    <row r="51" spans="2:96" ht="60" x14ac:dyDescent="0.25">
      <c r="B51" s="1">
        <v>44487</v>
      </c>
      <c r="C51" s="2" t="s">
        <v>24</v>
      </c>
      <c r="D51" s="42">
        <v>3</v>
      </c>
      <c r="E51" t="s">
        <v>59</v>
      </c>
      <c r="F51" s="3" t="s">
        <v>133</v>
      </c>
      <c r="G51" s="34" t="s">
        <v>131</v>
      </c>
      <c r="H51" t="s">
        <v>17</v>
      </c>
      <c r="K51" s="3" t="s">
        <v>82</v>
      </c>
      <c r="L51" s="3" t="s">
        <v>82</v>
      </c>
      <c r="M51" s="3" t="s">
        <v>82</v>
      </c>
      <c r="N51" s="3" t="s">
        <v>82</v>
      </c>
      <c r="O51" s="3" t="s">
        <v>82</v>
      </c>
      <c r="P51" s="3" t="s">
        <v>82</v>
      </c>
      <c r="Q51" s="3" t="s">
        <v>82</v>
      </c>
      <c r="R51" s="3" t="s">
        <v>82</v>
      </c>
      <c r="S51" s="3" t="s">
        <v>82</v>
      </c>
      <c r="T51" s="3" t="s">
        <v>82</v>
      </c>
      <c r="U51" s="3" t="s">
        <v>112</v>
      </c>
      <c r="V51" s="3"/>
      <c r="W51" s="3"/>
      <c r="X51" s="3"/>
      <c r="Y51" s="3"/>
      <c r="Z51" s="79"/>
      <c r="AA51" s="79" t="s">
        <v>134</v>
      </c>
      <c r="AB51" t="s">
        <v>17</v>
      </c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 t="s">
        <v>132</v>
      </c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S51" t="str">
        <f t="shared" si="19"/>
        <v>CORRECT</v>
      </c>
      <c r="CO51" s="154">
        <f t="shared" si="16"/>
        <v>8.0250000000000004</v>
      </c>
      <c r="CP51" s="89" t="str">
        <f t="shared" si="20"/>
        <v>NA</v>
      </c>
      <c r="CQ51" s="89">
        <f t="shared" si="20"/>
        <v>0.4</v>
      </c>
      <c r="CR51" s="89">
        <f t="shared" si="20"/>
        <v>0.66666666666666663</v>
      </c>
    </row>
    <row r="52" spans="2:96" ht="30" x14ac:dyDescent="0.25">
      <c r="B52" s="1">
        <v>44487</v>
      </c>
      <c r="C52" s="2" t="s">
        <v>24</v>
      </c>
      <c r="D52" s="42">
        <v>10</v>
      </c>
      <c r="E52" t="s">
        <v>59</v>
      </c>
      <c r="F52" s="3" t="s">
        <v>80</v>
      </c>
      <c r="G52" s="34" t="s">
        <v>135</v>
      </c>
      <c r="H52" t="s">
        <v>17</v>
      </c>
      <c r="K52" s="3" t="s">
        <v>82</v>
      </c>
      <c r="L52" s="3" t="s">
        <v>82</v>
      </c>
      <c r="M52" s="3" t="s">
        <v>82</v>
      </c>
      <c r="N52" s="3" t="s">
        <v>82</v>
      </c>
      <c r="O52" s="3" t="s">
        <v>82</v>
      </c>
      <c r="P52" s="3" t="s">
        <v>82</v>
      </c>
      <c r="Q52" s="3" t="s">
        <v>82</v>
      </c>
      <c r="R52" s="3" t="s">
        <v>82</v>
      </c>
      <c r="S52" s="3" t="s">
        <v>82</v>
      </c>
      <c r="T52" s="3" t="s">
        <v>82</v>
      </c>
      <c r="U52" s="3" t="s">
        <v>112</v>
      </c>
      <c r="V52" s="3"/>
      <c r="W52" s="3"/>
      <c r="X52" s="3"/>
      <c r="Y52" s="3"/>
      <c r="Z52" s="79"/>
      <c r="AA52" s="79" t="s">
        <v>136</v>
      </c>
      <c r="AB52" t="s">
        <v>17</v>
      </c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 t="s">
        <v>21</v>
      </c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S52" t="str">
        <f t="shared" si="19"/>
        <v>CORRECT</v>
      </c>
      <c r="CO52" s="154">
        <f t="shared" si="16"/>
        <v>8.2750000000000004</v>
      </c>
      <c r="CP52" s="89" t="str">
        <f t="shared" si="20"/>
        <v>NA</v>
      </c>
      <c r="CQ52" s="89">
        <f t="shared" si="20"/>
        <v>0.4</v>
      </c>
      <c r="CR52" s="89">
        <f t="shared" si="20"/>
        <v>0.66666666666666663</v>
      </c>
    </row>
    <row r="53" spans="2:96" ht="30" x14ac:dyDescent="0.25">
      <c r="B53" s="1">
        <v>44487</v>
      </c>
      <c r="C53">
        <v>700</v>
      </c>
      <c r="D53" s="42">
        <v>4</v>
      </c>
      <c r="E53" t="s">
        <v>61</v>
      </c>
      <c r="F53" s="3" t="s">
        <v>83</v>
      </c>
      <c r="G53" s="34" t="s">
        <v>137</v>
      </c>
      <c r="H53" t="s">
        <v>17</v>
      </c>
      <c r="K53" s="3" t="s">
        <v>82</v>
      </c>
      <c r="L53" s="3" t="s">
        <v>82</v>
      </c>
      <c r="M53" s="3" t="s">
        <v>82</v>
      </c>
      <c r="N53" s="3" t="s">
        <v>82</v>
      </c>
      <c r="O53" s="3" t="s">
        <v>82</v>
      </c>
      <c r="P53" s="3" t="s">
        <v>82</v>
      </c>
      <c r="Q53" s="3" t="s">
        <v>82</v>
      </c>
      <c r="R53" s="3" t="s">
        <v>82</v>
      </c>
      <c r="S53" s="3" t="s">
        <v>112</v>
      </c>
      <c r="T53" s="3" t="s">
        <v>82</v>
      </c>
      <c r="U53" s="3" t="s">
        <v>112</v>
      </c>
      <c r="V53" s="3"/>
      <c r="W53" s="3"/>
      <c r="X53" s="3"/>
      <c r="Y53" s="3"/>
      <c r="Z53" s="79"/>
      <c r="AA53" s="79" t="s">
        <v>136</v>
      </c>
      <c r="AB53" t="s">
        <v>17</v>
      </c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 t="s">
        <v>84</v>
      </c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S53" t="str">
        <f t="shared" si="19"/>
        <v>CORRECT</v>
      </c>
      <c r="CO53" s="154">
        <f t="shared" si="16"/>
        <v>8.5250000000000004</v>
      </c>
      <c r="CP53" s="89" t="str">
        <f t="shared" si="20"/>
        <v>NA</v>
      </c>
      <c r="CQ53" s="89">
        <f t="shared" si="20"/>
        <v>0.4</v>
      </c>
      <c r="CR53" s="89">
        <f t="shared" si="20"/>
        <v>0.5</v>
      </c>
    </row>
    <row r="54" spans="2:96" ht="45" x14ac:dyDescent="0.25">
      <c r="B54" s="1">
        <v>44487</v>
      </c>
      <c r="C54">
        <v>700</v>
      </c>
      <c r="D54" s="42">
        <v>8</v>
      </c>
      <c r="E54" t="s">
        <v>59</v>
      </c>
      <c r="F54" s="3" t="s">
        <v>83</v>
      </c>
      <c r="G54" s="34" t="s">
        <v>138</v>
      </c>
      <c r="H54" t="s">
        <v>17</v>
      </c>
      <c r="K54" s="3" t="s">
        <v>82</v>
      </c>
      <c r="L54" s="3" t="s">
        <v>82</v>
      </c>
      <c r="M54" s="3" t="s">
        <v>82</v>
      </c>
      <c r="N54" s="3" t="s">
        <v>82</v>
      </c>
      <c r="O54" s="3" t="s">
        <v>82</v>
      </c>
      <c r="P54" s="3" t="s">
        <v>82</v>
      </c>
      <c r="Q54" s="3" t="s">
        <v>82</v>
      </c>
      <c r="R54" s="3" t="s">
        <v>82</v>
      </c>
      <c r="S54" s="3" t="s">
        <v>112</v>
      </c>
      <c r="T54" s="3" t="s">
        <v>82</v>
      </c>
      <c r="U54" s="3" t="s">
        <v>112</v>
      </c>
      <c r="V54" s="3"/>
      <c r="W54" s="3"/>
      <c r="X54" s="3"/>
      <c r="Y54" s="3"/>
      <c r="Z54" s="79"/>
      <c r="AA54" s="79" t="s">
        <v>139</v>
      </c>
      <c r="AB54" t="s">
        <v>17</v>
      </c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 t="s">
        <v>84</v>
      </c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S54" t="str">
        <f t="shared" si="19"/>
        <v>CORRECT</v>
      </c>
      <c r="CO54" s="154">
        <f t="shared" si="16"/>
        <v>8.7750000000000004</v>
      </c>
      <c r="CP54" s="89" t="str">
        <f t="shared" si="20"/>
        <v>NA</v>
      </c>
      <c r="CQ54" s="89">
        <f t="shared" si="20"/>
        <v>0.44444444444444442</v>
      </c>
      <c r="CR54" s="89">
        <f t="shared" si="20"/>
        <v>0</v>
      </c>
    </row>
    <row r="55" spans="2:96" x14ac:dyDescent="0.25">
      <c r="B55" s="1">
        <v>44487</v>
      </c>
      <c r="C55">
        <v>700</v>
      </c>
      <c r="D55" s="42">
        <v>3</v>
      </c>
      <c r="E55" t="s">
        <v>59</v>
      </c>
      <c r="F55" s="3" t="s">
        <v>80</v>
      </c>
      <c r="G55" s="34" t="s">
        <v>140</v>
      </c>
      <c r="H55" t="s">
        <v>17</v>
      </c>
      <c r="K55" s="3" t="s">
        <v>82</v>
      </c>
      <c r="L55" s="3" t="s">
        <v>82</v>
      </c>
      <c r="M55" s="3" t="s">
        <v>82</v>
      </c>
      <c r="N55" s="3" t="s">
        <v>82</v>
      </c>
      <c r="O55" s="3" t="s">
        <v>82</v>
      </c>
      <c r="P55" s="3" t="s">
        <v>82</v>
      </c>
      <c r="Q55" s="3" t="s">
        <v>82</v>
      </c>
      <c r="R55" s="3" t="s">
        <v>82</v>
      </c>
      <c r="S55" s="3" t="s">
        <v>82</v>
      </c>
      <c r="T55" s="3" t="s">
        <v>82</v>
      </c>
      <c r="U55" s="3" t="s">
        <v>112</v>
      </c>
      <c r="V55" s="3"/>
      <c r="W55" s="3"/>
      <c r="X55" s="3"/>
      <c r="Y55" s="3"/>
      <c r="Z55" s="79"/>
      <c r="AA55" s="79"/>
      <c r="AB55" t="s">
        <v>17</v>
      </c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 t="s">
        <v>21</v>
      </c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S55" t="str">
        <f t="shared" si="19"/>
        <v>CORRECT</v>
      </c>
      <c r="CO55" s="154">
        <f t="shared" si="16"/>
        <v>9.0250000000000004</v>
      </c>
      <c r="CP55" s="89" t="str">
        <f t="shared" si="20"/>
        <v>NA</v>
      </c>
      <c r="CQ55" s="89">
        <f t="shared" si="20"/>
        <v>0.44444444444444442</v>
      </c>
      <c r="CR55" s="89">
        <f t="shared" si="20"/>
        <v>0</v>
      </c>
    </row>
    <row r="56" spans="2:96" x14ac:dyDescent="0.25">
      <c r="B56" s="1">
        <v>44487</v>
      </c>
      <c r="C56" s="2" t="s">
        <v>24</v>
      </c>
      <c r="D56" s="42">
        <v>2</v>
      </c>
      <c r="E56" t="s">
        <v>61</v>
      </c>
      <c r="F56" s="3" t="s">
        <v>80</v>
      </c>
      <c r="G56" s="34" t="s">
        <v>141</v>
      </c>
      <c r="H56" t="s">
        <v>22</v>
      </c>
      <c r="K56" s="3" t="s">
        <v>82</v>
      </c>
      <c r="L56" s="3" t="s">
        <v>82</v>
      </c>
      <c r="M56" s="3" t="s">
        <v>82</v>
      </c>
      <c r="N56" s="3" t="s">
        <v>82</v>
      </c>
      <c r="O56" s="3" t="s">
        <v>82</v>
      </c>
      <c r="P56" s="3" t="s">
        <v>82</v>
      </c>
      <c r="Q56" s="3" t="s">
        <v>82</v>
      </c>
      <c r="R56" s="3" t="s">
        <v>82</v>
      </c>
      <c r="S56" s="3" t="s">
        <v>82</v>
      </c>
      <c r="T56" s="3" t="s">
        <v>82</v>
      </c>
      <c r="U56" s="3" t="s">
        <v>112</v>
      </c>
      <c r="V56" s="3"/>
      <c r="W56" s="3"/>
      <c r="X56" s="3"/>
      <c r="Y56" s="3"/>
      <c r="Z56" s="79"/>
      <c r="AA56" s="79"/>
      <c r="AB56" t="s">
        <v>17</v>
      </c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 t="s">
        <v>21</v>
      </c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S56" t="str">
        <f t="shared" si="19"/>
        <v>CORRECT</v>
      </c>
      <c r="CO56" s="154">
        <f t="shared" si="16"/>
        <v>9.2750000000000004</v>
      </c>
      <c r="CP56" s="89" t="str">
        <f t="shared" si="20"/>
        <v>NA</v>
      </c>
      <c r="CQ56" s="89">
        <f t="shared" si="20"/>
        <v>0.5</v>
      </c>
      <c r="CR56" s="89">
        <f t="shared" si="20"/>
        <v>0</v>
      </c>
    </row>
    <row r="57" spans="2:96" ht="75" x14ac:dyDescent="0.25">
      <c r="B57" s="1">
        <v>44487</v>
      </c>
      <c r="C57" s="2" t="s">
        <v>24</v>
      </c>
      <c r="D57" s="42">
        <f>5/6+2</f>
        <v>2.8333333333333335</v>
      </c>
      <c r="E57" t="s">
        <v>61</v>
      </c>
      <c r="F57" s="3" t="s">
        <v>80</v>
      </c>
      <c r="G57" s="34" t="s">
        <v>142</v>
      </c>
      <c r="H57" s="3" t="s">
        <v>17</v>
      </c>
      <c r="I57" s="3"/>
      <c r="J57" s="3"/>
      <c r="K57" s="3" t="s">
        <v>82</v>
      </c>
      <c r="L57" s="3" t="s">
        <v>82</v>
      </c>
      <c r="M57" s="3" t="s">
        <v>82</v>
      </c>
      <c r="N57" s="3" t="s">
        <v>82</v>
      </c>
      <c r="O57" s="3" t="s">
        <v>82</v>
      </c>
      <c r="P57" s="3" t="s">
        <v>82</v>
      </c>
      <c r="Q57" s="3" t="s">
        <v>82</v>
      </c>
      <c r="R57" s="3" t="s">
        <v>82</v>
      </c>
      <c r="S57" s="3" t="s">
        <v>82</v>
      </c>
      <c r="T57" s="3" t="s">
        <v>82</v>
      </c>
      <c r="U57" s="3" t="s">
        <v>112</v>
      </c>
      <c r="V57" s="3"/>
      <c r="W57" s="3"/>
      <c r="X57" s="3"/>
      <c r="Y57" s="3"/>
      <c r="Z57" s="79"/>
      <c r="AA57" s="79" t="s">
        <v>145</v>
      </c>
      <c r="AB57" t="s">
        <v>17</v>
      </c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 t="s">
        <v>21</v>
      </c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S57" t="str">
        <f t="shared" si="19"/>
        <v>CORRECT</v>
      </c>
      <c r="CO57" s="154">
        <f t="shared" si="16"/>
        <v>9.5250000000000004</v>
      </c>
      <c r="CP57" s="89" t="str">
        <f t="shared" si="20"/>
        <v>NA</v>
      </c>
      <c r="CQ57" s="89">
        <f t="shared" si="20"/>
        <v>0.5</v>
      </c>
      <c r="CR57" s="89">
        <f t="shared" si="20"/>
        <v>0</v>
      </c>
    </row>
    <row r="58" spans="2:96" x14ac:dyDescent="0.25">
      <c r="B58" s="1">
        <v>44487</v>
      </c>
      <c r="C58" s="2" t="s">
        <v>24</v>
      </c>
      <c r="D58" s="42">
        <v>4</v>
      </c>
      <c r="E58" t="s">
        <v>59</v>
      </c>
      <c r="F58" s="3" t="s">
        <v>80</v>
      </c>
      <c r="G58" s="34" t="s">
        <v>143</v>
      </c>
      <c r="H58" t="s">
        <v>17</v>
      </c>
      <c r="K58" s="3" t="s">
        <v>82</v>
      </c>
      <c r="L58" s="3" t="s">
        <v>82</v>
      </c>
      <c r="M58" s="3" t="s">
        <v>82</v>
      </c>
      <c r="N58" s="3" t="s">
        <v>82</v>
      </c>
      <c r="O58" s="3" t="s">
        <v>82</v>
      </c>
      <c r="P58" s="3" t="s">
        <v>82</v>
      </c>
      <c r="Q58" s="3" t="s">
        <v>82</v>
      </c>
      <c r="R58" s="3" t="s">
        <v>82</v>
      </c>
      <c r="S58" s="3" t="s">
        <v>82</v>
      </c>
      <c r="T58" s="3" t="s">
        <v>82</v>
      </c>
      <c r="U58" s="3" t="s">
        <v>112</v>
      </c>
      <c r="V58" s="3"/>
      <c r="W58" s="3"/>
      <c r="X58" s="3"/>
      <c r="Y58" s="3"/>
      <c r="Z58" s="79"/>
      <c r="AA58" s="79"/>
      <c r="AB58" t="s">
        <v>17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 t="s">
        <v>21</v>
      </c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S58" t="str">
        <f t="shared" si="19"/>
        <v>CORRECT</v>
      </c>
      <c r="CO58" s="154">
        <f t="shared" si="16"/>
        <v>9.7750000000000004</v>
      </c>
      <c r="CP58" s="89" t="str">
        <f t="shared" si="20"/>
        <v>NA</v>
      </c>
      <c r="CQ58" s="89">
        <f t="shared" si="20"/>
        <v>0.5</v>
      </c>
      <c r="CR58" s="89">
        <f t="shared" si="20"/>
        <v>0</v>
      </c>
    </row>
    <row r="59" spans="2:96" ht="45" x14ac:dyDescent="0.25">
      <c r="B59" s="1">
        <v>44487</v>
      </c>
      <c r="C59" s="2" t="s">
        <v>24</v>
      </c>
      <c r="D59" s="42">
        <v>1.99</v>
      </c>
      <c r="E59" t="s">
        <v>61</v>
      </c>
      <c r="F59" s="3" t="s">
        <v>83</v>
      </c>
      <c r="G59" s="34" t="s">
        <v>147</v>
      </c>
      <c r="H59" t="s">
        <v>1</v>
      </c>
      <c r="K59" s="3" t="s">
        <v>82</v>
      </c>
      <c r="L59" s="3" t="s">
        <v>82</v>
      </c>
      <c r="M59" s="3" t="s">
        <v>82</v>
      </c>
      <c r="N59" s="3" t="s">
        <v>82</v>
      </c>
      <c r="O59" s="3" t="s">
        <v>82</v>
      </c>
      <c r="P59" s="3" t="s">
        <v>82</v>
      </c>
      <c r="Q59" s="3" t="s">
        <v>82</v>
      </c>
      <c r="R59" s="3" t="s">
        <v>112</v>
      </c>
      <c r="S59" s="3" t="s">
        <v>112</v>
      </c>
      <c r="T59" s="3" t="s">
        <v>112</v>
      </c>
      <c r="U59" s="3" t="s">
        <v>112</v>
      </c>
      <c r="V59" s="3"/>
      <c r="W59" s="3"/>
      <c r="X59" s="3"/>
      <c r="Y59" s="3"/>
      <c r="Z59" s="79"/>
      <c r="AA59" s="79" t="s">
        <v>150</v>
      </c>
      <c r="AB59" t="s">
        <v>17</v>
      </c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 t="s">
        <v>84</v>
      </c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S59" t="str">
        <f t="shared" si="19"/>
        <v>CORRECT</v>
      </c>
      <c r="CO59" s="154">
        <f t="shared" si="16"/>
        <v>10.025</v>
      </c>
      <c r="CP59" s="89" t="str">
        <f t="shared" si="20"/>
        <v>NA</v>
      </c>
      <c r="CQ59" s="89">
        <f t="shared" si="20"/>
        <v>0.25</v>
      </c>
      <c r="CR59" s="89" t="str">
        <f t="shared" si="20"/>
        <v>NA</v>
      </c>
    </row>
    <row r="60" spans="2:96" x14ac:dyDescent="0.25">
      <c r="B60" s="1">
        <v>44487</v>
      </c>
      <c r="C60" s="2" t="s">
        <v>24</v>
      </c>
      <c r="D60" s="42">
        <v>5</v>
      </c>
      <c r="E60" t="s">
        <v>59</v>
      </c>
      <c r="F60" s="3" t="s">
        <v>80</v>
      </c>
      <c r="G60" s="34" t="s">
        <v>148</v>
      </c>
      <c r="H60" t="s">
        <v>17</v>
      </c>
      <c r="K60" s="3" t="s">
        <v>82</v>
      </c>
      <c r="L60" s="3" t="s">
        <v>82</v>
      </c>
      <c r="M60" s="3" t="s">
        <v>82</v>
      </c>
      <c r="N60" s="3" t="s">
        <v>82</v>
      </c>
      <c r="O60" s="3" t="s">
        <v>82</v>
      </c>
      <c r="P60" s="3" t="s">
        <v>82</v>
      </c>
      <c r="Q60" s="3" t="s">
        <v>82</v>
      </c>
      <c r="R60" s="3" t="s">
        <v>82</v>
      </c>
      <c r="S60" s="3" t="s">
        <v>82</v>
      </c>
      <c r="T60" s="3" t="s">
        <v>82</v>
      </c>
      <c r="U60" s="3" t="s">
        <v>112</v>
      </c>
      <c r="V60" s="3"/>
      <c r="W60" s="3"/>
      <c r="X60" s="3"/>
      <c r="Y60" s="3"/>
      <c r="Z60" s="79"/>
      <c r="AA60" s="79"/>
      <c r="AB60" t="s">
        <v>17</v>
      </c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 t="s">
        <v>21</v>
      </c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S60" t="str">
        <f t="shared" si="19"/>
        <v>CORRECT</v>
      </c>
      <c r="CO60" s="154">
        <f t="shared" si="16"/>
        <v>10.275</v>
      </c>
      <c r="CP60" s="89" t="str">
        <f t="shared" si="20"/>
        <v>NA</v>
      </c>
      <c r="CQ60" s="89">
        <f t="shared" si="20"/>
        <v>0.25</v>
      </c>
      <c r="CR60" s="89" t="str">
        <f t="shared" si="20"/>
        <v>NA</v>
      </c>
    </row>
    <row r="61" spans="2:96" x14ac:dyDescent="0.25">
      <c r="B61" s="1">
        <v>44487</v>
      </c>
      <c r="C61">
        <v>700</v>
      </c>
      <c r="D61" s="42">
        <v>3</v>
      </c>
      <c r="E61" t="s">
        <v>61</v>
      </c>
      <c r="F61" s="3" t="s">
        <v>80</v>
      </c>
      <c r="G61" s="34" t="s">
        <v>149</v>
      </c>
      <c r="H61" t="s">
        <v>17</v>
      </c>
      <c r="K61" s="3" t="s">
        <v>82</v>
      </c>
      <c r="L61" s="3" t="s">
        <v>82</v>
      </c>
      <c r="M61" s="3" t="s">
        <v>82</v>
      </c>
      <c r="N61" s="3" t="s">
        <v>82</v>
      </c>
      <c r="O61" s="3" t="s">
        <v>82</v>
      </c>
      <c r="P61" s="3" t="s">
        <v>82</v>
      </c>
      <c r="Q61" s="3" t="s">
        <v>82</v>
      </c>
      <c r="R61" s="3" t="s">
        <v>82</v>
      </c>
      <c r="S61" s="3" t="s">
        <v>82</v>
      </c>
      <c r="T61" s="3" t="s">
        <v>82</v>
      </c>
      <c r="U61" s="3" t="s">
        <v>112</v>
      </c>
      <c r="V61" s="3"/>
      <c r="W61" s="3"/>
      <c r="X61" s="3"/>
      <c r="Y61" s="3"/>
      <c r="Z61" s="79"/>
      <c r="AA61" s="79"/>
      <c r="AB61" t="s">
        <v>17</v>
      </c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 t="s">
        <v>21</v>
      </c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S61" t="str">
        <f t="shared" si="19"/>
        <v>CORRECT</v>
      </c>
    </row>
    <row r="62" spans="2:96" x14ac:dyDescent="0.25">
      <c r="B62" s="1">
        <v>44487</v>
      </c>
      <c r="C62" s="2" t="s">
        <v>24</v>
      </c>
      <c r="D62" s="42">
        <v>5</v>
      </c>
      <c r="E62" t="s">
        <v>61</v>
      </c>
      <c r="F62" s="3" t="s">
        <v>80</v>
      </c>
      <c r="G62" s="34" t="s">
        <v>153</v>
      </c>
      <c r="H62" t="s">
        <v>17</v>
      </c>
      <c r="K62" s="3" t="s">
        <v>82</v>
      </c>
      <c r="L62" s="3" t="s">
        <v>82</v>
      </c>
      <c r="M62" s="3" t="s">
        <v>82</v>
      </c>
      <c r="N62" s="3" t="s">
        <v>82</v>
      </c>
      <c r="O62" s="3" t="s">
        <v>82</v>
      </c>
      <c r="P62" s="3" t="s">
        <v>82</v>
      </c>
      <c r="Q62" s="3" t="s">
        <v>82</v>
      </c>
      <c r="R62" s="3" t="s">
        <v>82</v>
      </c>
      <c r="S62" s="3" t="s">
        <v>82</v>
      </c>
      <c r="T62" s="3" t="s">
        <v>82</v>
      </c>
      <c r="U62" s="3" t="s">
        <v>112</v>
      </c>
      <c r="V62" s="3"/>
      <c r="W62" s="3"/>
      <c r="X62" s="3"/>
      <c r="Y62" s="3"/>
      <c r="Z62" s="79"/>
      <c r="AA62" s="79"/>
      <c r="AB62" t="s">
        <v>17</v>
      </c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 t="s">
        <v>21</v>
      </c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S62" t="str">
        <f t="shared" si="19"/>
        <v>CORRECT</v>
      </c>
    </row>
    <row r="63" spans="2:96" x14ac:dyDescent="0.25">
      <c r="B63" s="1">
        <v>44487</v>
      </c>
      <c r="C63" s="2" t="s">
        <v>24</v>
      </c>
      <c r="D63" s="42">
        <f>(54/60)</f>
        <v>0.9</v>
      </c>
      <c r="E63" t="s">
        <v>61</v>
      </c>
      <c r="F63" s="3" t="s">
        <v>80</v>
      </c>
      <c r="G63" s="34" t="s">
        <v>154</v>
      </c>
      <c r="H63" t="s">
        <v>17</v>
      </c>
      <c r="K63" s="3" t="s">
        <v>82</v>
      </c>
      <c r="L63" s="3" t="s">
        <v>82</v>
      </c>
      <c r="M63" s="3" t="s">
        <v>82</v>
      </c>
      <c r="N63" s="3" t="s">
        <v>82</v>
      </c>
      <c r="O63" s="3" t="s">
        <v>82</v>
      </c>
      <c r="P63" s="3" t="s">
        <v>82</v>
      </c>
      <c r="Q63" s="3" t="s">
        <v>82</v>
      </c>
      <c r="R63" s="3" t="s">
        <v>82</v>
      </c>
      <c r="S63" s="3" t="s">
        <v>82</v>
      </c>
      <c r="T63" s="3" t="s">
        <v>82</v>
      </c>
      <c r="U63" s="3" t="s">
        <v>112</v>
      </c>
      <c r="V63" s="3"/>
      <c r="W63" s="3"/>
      <c r="X63" s="3"/>
      <c r="Y63" s="3"/>
      <c r="Z63" s="79"/>
      <c r="AA63" s="79"/>
      <c r="AB63" t="s">
        <v>17</v>
      </c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 t="s">
        <v>21</v>
      </c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S63" t="str">
        <f t="shared" si="19"/>
        <v>CORRECT</v>
      </c>
    </row>
    <row r="64" spans="2:96" x14ac:dyDescent="0.25">
      <c r="B64" s="1">
        <v>44487</v>
      </c>
      <c r="C64" s="2" t="s">
        <v>24</v>
      </c>
      <c r="D64" s="42">
        <f>(1/6)+1</f>
        <v>1.1666666666666667</v>
      </c>
      <c r="E64" t="s">
        <v>61</v>
      </c>
      <c r="F64" s="3" t="s">
        <v>80</v>
      </c>
      <c r="G64" s="34" t="s">
        <v>155</v>
      </c>
      <c r="H64" t="s">
        <v>17</v>
      </c>
      <c r="K64" s="3" t="s">
        <v>82</v>
      </c>
      <c r="L64" s="3" t="s">
        <v>82</v>
      </c>
      <c r="M64" s="3" t="s">
        <v>82</v>
      </c>
      <c r="N64" s="3" t="s">
        <v>82</v>
      </c>
      <c r="O64" s="3" t="s">
        <v>82</v>
      </c>
      <c r="P64" s="3" t="s">
        <v>82</v>
      </c>
      <c r="Q64" s="3" t="s">
        <v>82</v>
      </c>
      <c r="R64" s="3" t="s">
        <v>82</v>
      </c>
      <c r="S64" s="3" t="s">
        <v>82</v>
      </c>
      <c r="T64" s="3" t="s">
        <v>82</v>
      </c>
      <c r="U64" s="3" t="s">
        <v>112</v>
      </c>
      <c r="V64" s="3"/>
      <c r="W64" s="3"/>
      <c r="X64" s="3"/>
      <c r="Y64" s="3"/>
      <c r="Z64" s="79"/>
      <c r="AA64" s="79"/>
      <c r="AB64" t="s">
        <v>17</v>
      </c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 t="s">
        <v>21</v>
      </c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S64" t="str">
        <f t="shared" si="19"/>
        <v>CORRECT</v>
      </c>
    </row>
    <row r="65" spans="2:71" ht="75" x14ac:dyDescent="0.25">
      <c r="B65" s="1">
        <v>44488</v>
      </c>
      <c r="C65" s="2" t="s">
        <v>24</v>
      </c>
      <c r="D65" s="42">
        <v>4</v>
      </c>
      <c r="E65" t="s">
        <v>61</v>
      </c>
      <c r="F65" s="3" t="s">
        <v>83</v>
      </c>
      <c r="G65" s="34" t="s">
        <v>156</v>
      </c>
      <c r="H65" t="s">
        <v>17</v>
      </c>
      <c r="K65" s="3" t="s">
        <v>82</v>
      </c>
      <c r="L65" s="3" t="s">
        <v>82</v>
      </c>
      <c r="M65" s="3" t="s">
        <v>82</v>
      </c>
      <c r="N65" s="3" t="s">
        <v>82</v>
      </c>
      <c r="O65" s="3" t="s">
        <v>82</v>
      </c>
      <c r="P65" s="3" t="s">
        <v>82</v>
      </c>
      <c r="Q65" s="3" t="s">
        <v>82</v>
      </c>
      <c r="R65" s="3" t="s">
        <v>82</v>
      </c>
      <c r="S65" s="3" t="s">
        <v>82</v>
      </c>
      <c r="T65" s="3" t="s">
        <v>82</v>
      </c>
      <c r="U65" s="3" t="s">
        <v>112</v>
      </c>
      <c r="V65" s="3"/>
      <c r="W65" s="3"/>
      <c r="X65" s="3"/>
      <c r="Y65" s="3"/>
      <c r="Z65" s="72" t="s">
        <v>221</v>
      </c>
      <c r="AA65" s="72" t="s">
        <v>220</v>
      </c>
      <c r="AB65" t="s">
        <v>17</v>
      </c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 t="s">
        <v>84</v>
      </c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S65" t="str">
        <f t="shared" si="19"/>
        <v>CORRECT</v>
      </c>
    </row>
    <row r="66" spans="2:71" ht="90" x14ac:dyDescent="0.25">
      <c r="B66" s="1">
        <v>44488</v>
      </c>
      <c r="C66" s="2" t="s">
        <v>24</v>
      </c>
      <c r="D66" s="42">
        <v>2</v>
      </c>
      <c r="E66" t="s">
        <v>61</v>
      </c>
      <c r="F66" s="3" t="s">
        <v>83</v>
      </c>
      <c r="G66" s="34" t="s">
        <v>157</v>
      </c>
      <c r="H66" t="s">
        <v>17</v>
      </c>
      <c r="K66" s="3" t="s">
        <v>82</v>
      </c>
      <c r="L66" s="3" t="s">
        <v>82</v>
      </c>
      <c r="M66" s="3" t="s">
        <v>82</v>
      </c>
      <c r="N66" s="3" t="s">
        <v>82</v>
      </c>
      <c r="O66" s="3" t="s">
        <v>82</v>
      </c>
      <c r="P66" s="3" t="s">
        <v>82</v>
      </c>
      <c r="Q66" s="3" t="s">
        <v>82</v>
      </c>
      <c r="R66" s="3" t="s">
        <v>82</v>
      </c>
      <c r="S66" s="3" t="s">
        <v>112</v>
      </c>
      <c r="T66" s="3" t="s">
        <v>112</v>
      </c>
      <c r="U66" s="3" t="s">
        <v>112</v>
      </c>
      <c r="V66" s="3"/>
      <c r="W66" s="3"/>
      <c r="X66" s="3"/>
      <c r="Y66" s="3"/>
      <c r="Z66" s="79" t="s">
        <v>219</v>
      </c>
      <c r="AA66" s="79" t="s">
        <v>218</v>
      </c>
      <c r="AB66" t="s">
        <v>17</v>
      </c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 t="s">
        <v>84</v>
      </c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S66" t="str">
        <f t="shared" si="19"/>
        <v>CORRECT</v>
      </c>
    </row>
    <row r="67" spans="2:71" ht="75" x14ac:dyDescent="0.25">
      <c r="B67" s="1">
        <v>44488</v>
      </c>
      <c r="C67" s="2" t="s">
        <v>24</v>
      </c>
      <c r="D67" s="42">
        <v>3</v>
      </c>
      <c r="E67" t="s">
        <v>61</v>
      </c>
      <c r="F67" s="3" t="s">
        <v>83</v>
      </c>
      <c r="G67" s="34" t="s">
        <v>158</v>
      </c>
      <c r="H67" t="s">
        <v>17</v>
      </c>
      <c r="K67" s="3" t="s">
        <v>82</v>
      </c>
      <c r="L67" s="3" t="s">
        <v>82</v>
      </c>
      <c r="M67" s="3" t="s">
        <v>82</v>
      </c>
      <c r="N67" s="3" t="s">
        <v>82</v>
      </c>
      <c r="O67" s="3" t="s">
        <v>82</v>
      </c>
      <c r="P67" s="3" t="s">
        <v>82</v>
      </c>
      <c r="Q67" s="3" t="s">
        <v>82</v>
      </c>
      <c r="R67" s="3" t="s">
        <v>82</v>
      </c>
      <c r="S67" s="3" t="s">
        <v>112</v>
      </c>
      <c r="T67" s="3" t="s">
        <v>112</v>
      </c>
      <c r="U67" s="3" t="s">
        <v>112</v>
      </c>
      <c r="V67" s="3"/>
      <c r="W67" s="3"/>
      <c r="X67" s="3"/>
      <c r="Y67" s="3"/>
      <c r="Z67" s="72" t="s">
        <v>221</v>
      </c>
      <c r="AA67" s="72" t="s">
        <v>220</v>
      </c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 t="s">
        <v>84</v>
      </c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S67" t="str">
        <f t="shared" si="19"/>
        <v>CORRECT</v>
      </c>
    </row>
    <row r="68" spans="2:71" ht="90" x14ac:dyDescent="0.25">
      <c r="B68" s="1">
        <v>44488</v>
      </c>
      <c r="C68" t="s">
        <v>1799</v>
      </c>
      <c r="D68" s="42">
        <v>4</v>
      </c>
      <c r="E68" t="s">
        <v>53</v>
      </c>
      <c r="F68" s="3" t="s">
        <v>83</v>
      </c>
      <c r="G68" s="34" t="s">
        <v>195</v>
      </c>
      <c r="H68" t="s">
        <v>17</v>
      </c>
      <c r="K68" s="3" t="s">
        <v>112</v>
      </c>
      <c r="L68" s="3" t="s">
        <v>112</v>
      </c>
      <c r="M68" s="3" t="s">
        <v>112</v>
      </c>
      <c r="N68" s="3" t="s">
        <v>112</v>
      </c>
      <c r="O68" s="3" t="s">
        <v>112</v>
      </c>
      <c r="P68" s="3" t="s">
        <v>112</v>
      </c>
      <c r="Q68" s="3" t="s">
        <v>112</v>
      </c>
      <c r="R68" s="3" t="s">
        <v>112</v>
      </c>
      <c r="S68" s="3" t="s">
        <v>112</v>
      </c>
      <c r="T68" s="3" t="s">
        <v>112</v>
      </c>
      <c r="U68" s="3" t="s">
        <v>112</v>
      </c>
      <c r="V68" s="3"/>
      <c r="W68" s="3"/>
      <c r="X68" s="3"/>
      <c r="Y68" s="3"/>
      <c r="Z68" s="79" t="s">
        <v>201</v>
      </c>
      <c r="AA68" s="79" t="s">
        <v>201</v>
      </c>
      <c r="AB68" t="s">
        <v>17</v>
      </c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 t="s">
        <v>84</v>
      </c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S68" t="str">
        <f t="shared" si="19"/>
        <v>CORRECT</v>
      </c>
    </row>
    <row r="69" spans="2:71" ht="45" x14ac:dyDescent="0.25">
      <c r="B69" s="1">
        <v>44488</v>
      </c>
      <c r="C69" t="s">
        <v>1799</v>
      </c>
      <c r="D69" s="42">
        <v>0.75</v>
      </c>
      <c r="E69" t="s">
        <v>53</v>
      </c>
      <c r="F69" s="3" t="s">
        <v>80</v>
      </c>
      <c r="G69" s="34" t="s">
        <v>196</v>
      </c>
      <c r="H69" t="s">
        <v>17</v>
      </c>
      <c r="K69" s="3" t="s">
        <v>82</v>
      </c>
      <c r="L69" s="3" t="s">
        <v>82</v>
      </c>
      <c r="M69" s="3" t="s">
        <v>82</v>
      </c>
      <c r="N69" s="3" t="s">
        <v>82</v>
      </c>
      <c r="O69" s="3" t="s">
        <v>82</v>
      </c>
      <c r="P69" s="3" t="s">
        <v>82</v>
      </c>
      <c r="Q69" s="3" t="s">
        <v>82</v>
      </c>
      <c r="R69" s="3" t="s">
        <v>82</v>
      </c>
      <c r="S69" s="3" t="s">
        <v>82</v>
      </c>
      <c r="T69" s="3" t="s">
        <v>82</v>
      </c>
      <c r="U69" s="3" t="s">
        <v>112</v>
      </c>
      <c r="V69" s="3"/>
      <c r="W69" s="3"/>
      <c r="X69" s="3"/>
      <c r="Y69" s="3"/>
      <c r="Z69" s="79" t="s">
        <v>203</v>
      </c>
      <c r="AA69" s="79"/>
      <c r="AB69" t="s">
        <v>17</v>
      </c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 t="s">
        <v>21</v>
      </c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S69" t="str">
        <f t="shared" si="19"/>
        <v>CORRECT</v>
      </c>
    </row>
    <row r="70" spans="2:71" ht="60" x14ac:dyDescent="0.25">
      <c r="B70" s="1">
        <v>44488</v>
      </c>
      <c r="C70" t="s">
        <v>1799</v>
      </c>
      <c r="D70" s="42">
        <v>1</v>
      </c>
      <c r="E70" t="s">
        <v>53</v>
      </c>
      <c r="F70" s="3" t="s">
        <v>80</v>
      </c>
      <c r="G70" s="34" t="s">
        <v>197</v>
      </c>
      <c r="H70" t="s">
        <v>17</v>
      </c>
      <c r="K70" s="3" t="s">
        <v>82</v>
      </c>
      <c r="L70" s="3" t="s">
        <v>82</v>
      </c>
      <c r="M70" s="3" t="s">
        <v>82</v>
      </c>
      <c r="N70" s="3" t="s">
        <v>82</v>
      </c>
      <c r="O70" s="3" t="s">
        <v>82</v>
      </c>
      <c r="P70" s="3" t="s">
        <v>82</v>
      </c>
      <c r="Q70" s="3" t="s">
        <v>82</v>
      </c>
      <c r="R70" s="3" t="s">
        <v>82</v>
      </c>
      <c r="S70" s="3" t="s">
        <v>82</v>
      </c>
      <c r="T70" s="3" t="s">
        <v>82</v>
      </c>
      <c r="U70" s="3" t="s">
        <v>112</v>
      </c>
      <c r="V70" s="3"/>
      <c r="W70" s="3"/>
      <c r="X70" s="3"/>
      <c r="Y70" s="3"/>
      <c r="Z70" s="79" t="s">
        <v>204</v>
      </c>
      <c r="AA70" s="79"/>
      <c r="AB70" t="s">
        <v>17</v>
      </c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 t="s">
        <v>21</v>
      </c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S70" t="str">
        <f t="shared" si="19"/>
        <v>CORRECT</v>
      </c>
    </row>
    <row r="71" spans="2:71" ht="30" x14ac:dyDescent="0.25">
      <c r="B71" s="1">
        <v>44488</v>
      </c>
      <c r="C71" t="s">
        <v>1799</v>
      </c>
      <c r="D71" s="42">
        <v>0.5</v>
      </c>
      <c r="E71" t="s">
        <v>53</v>
      </c>
      <c r="F71" s="3" t="s">
        <v>80</v>
      </c>
      <c r="G71" s="34" t="s">
        <v>198</v>
      </c>
      <c r="H71" t="s">
        <v>17</v>
      </c>
      <c r="K71" s="3" t="s">
        <v>82</v>
      </c>
      <c r="L71" s="3" t="s">
        <v>82</v>
      </c>
      <c r="M71" s="3" t="s">
        <v>82</v>
      </c>
      <c r="N71" s="3" t="s">
        <v>82</v>
      </c>
      <c r="O71" s="3" t="s">
        <v>82</v>
      </c>
      <c r="P71" s="3" t="s">
        <v>82</v>
      </c>
      <c r="Q71" s="3" t="s">
        <v>82</v>
      </c>
      <c r="R71" s="3" t="s">
        <v>82</v>
      </c>
      <c r="S71" s="3" t="s">
        <v>82</v>
      </c>
      <c r="T71" s="3" t="s">
        <v>82</v>
      </c>
      <c r="U71" s="3" t="s">
        <v>112</v>
      </c>
      <c r="V71" s="3"/>
      <c r="W71" s="3"/>
      <c r="X71" s="3"/>
      <c r="Y71" s="3"/>
      <c r="Z71" s="79" t="s">
        <v>205</v>
      </c>
      <c r="AA71" s="79"/>
      <c r="AB71" t="s">
        <v>17</v>
      </c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 t="s">
        <v>21</v>
      </c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S71" t="str">
        <f t="shared" si="19"/>
        <v>CORRECT</v>
      </c>
    </row>
    <row r="72" spans="2:71" ht="45" x14ac:dyDescent="0.25">
      <c r="B72" s="1">
        <v>44488</v>
      </c>
      <c r="C72" t="s">
        <v>1799</v>
      </c>
      <c r="D72" s="42">
        <v>1.5</v>
      </c>
      <c r="E72" t="s">
        <v>53</v>
      </c>
      <c r="F72" s="3" t="s">
        <v>80</v>
      </c>
      <c r="G72" s="34" t="s">
        <v>199</v>
      </c>
      <c r="H72" t="s">
        <v>17</v>
      </c>
      <c r="K72" s="3" t="s">
        <v>82</v>
      </c>
      <c r="L72" s="3" t="s">
        <v>82</v>
      </c>
      <c r="M72" s="3" t="s">
        <v>82</v>
      </c>
      <c r="N72" s="3" t="s">
        <v>82</v>
      </c>
      <c r="O72" s="3" t="s">
        <v>82</v>
      </c>
      <c r="P72" s="3" t="s">
        <v>82</v>
      </c>
      <c r="Q72" s="3" t="s">
        <v>82</v>
      </c>
      <c r="R72" s="3" t="s">
        <v>82</v>
      </c>
      <c r="S72" s="3" t="s">
        <v>82</v>
      </c>
      <c r="T72" s="3" t="s">
        <v>82</v>
      </c>
      <c r="U72" s="3" t="s">
        <v>112</v>
      </c>
      <c r="V72" s="3"/>
      <c r="W72" s="3"/>
      <c r="X72" s="3"/>
      <c r="Y72" s="3"/>
      <c r="Z72" s="79" t="s">
        <v>206</v>
      </c>
      <c r="AA72" s="79"/>
      <c r="AB72" t="s">
        <v>17</v>
      </c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 t="s">
        <v>21</v>
      </c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S72" t="str">
        <f t="shared" si="19"/>
        <v>CORRECT</v>
      </c>
    </row>
    <row r="73" spans="2:71" ht="45" x14ac:dyDescent="0.25">
      <c r="B73" s="1">
        <v>44488</v>
      </c>
      <c r="C73" t="s">
        <v>1799</v>
      </c>
      <c r="D73" s="42">
        <v>2</v>
      </c>
      <c r="E73" t="s">
        <v>53</v>
      </c>
      <c r="F73" s="3" t="s">
        <v>80</v>
      </c>
      <c r="G73" s="34" t="s">
        <v>200</v>
      </c>
      <c r="H73" t="s">
        <v>17</v>
      </c>
      <c r="K73" s="3" t="s">
        <v>82</v>
      </c>
      <c r="L73" s="3" t="s">
        <v>82</v>
      </c>
      <c r="M73" s="3" t="s">
        <v>82</v>
      </c>
      <c r="N73" s="3" t="s">
        <v>82</v>
      </c>
      <c r="O73" s="3" t="s">
        <v>82</v>
      </c>
      <c r="P73" s="3" t="s">
        <v>82</v>
      </c>
      <c r="Q73" s="3" t="s">
        <v>82</v>
      </c>
      <c r="R73" s="3" t="s">
        <v>82</v>
      </c>
      <c r="S73" s="3" t="s">
        <v>82</v>
      </c>
      <c r="T73" s="3" t="s">
        <v>82</v>
      </c>
      <c r="U73" s="3" t="s">
        <v>112</v>
      </c>
      <c r="V73" s="3"/>
      <c r="W73" s="3"/>
      <c r="X73" s="3"/>
      <c r="Y73" s="3"/>
      <c r="Z73" s="84" t="s">
        <v>206</v>
      </c>
      <c r="AA73" s="79"/>
      <c r="AB73" t="s">
        <v>17</v>
      </c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 t="s">
        <v>21</v>
      </c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S73" t="str">
        <f t="shared" si="19"/>
        <v>CORRECT</v>
      </c>
    </row>
    <row r="74" spans="2:71" ht="30" x14ac:dyDescent="0.25">
      <c r="B74" s="1">
        <v>44488</v>
      </c>
      <c r="C74" s="2" t="s">
        <v>24</v>
      </c>
      <c r="D74" s="42">
        <f>(1/6)+2</f>
        <v>2.1666666666666665</v>
      </c>
      <c r="E74" t="s">
        <v>53</v>
      </c>
      <c r="F74" s="3" t="s">
        <v>80</v>
      </c>
      <c r="G74" s="34" t="s">
        <v>207</v>
      </c>
      <c r="H74" t="s">
        <v>17</v>
      </c>
      <c r="K74" s="3" t="s">
        <v>82</v>
      </c>
      <c r="L74" s="3" t="s">
        <v>82</v>
      </c>
      <c r="M74" s="3" t="s">
        <v>82</v>
      </c>
      <c r="N74" s="3" t="s">
        <v>82</v>
      </c>
      <c r="O74" s="3" t="s">
        <v>82</v>
      </c>
      <c r="P74" s="3" t="s">
        <v>82</v>
      </c>
      <c r="Q74" s="3" t="s">
        <v>82</v>
      </c>
      <c r="R74" s="3" t="s">
        <v>82</v>
      </c>
      <c r="S74" s="3" t="s">
        <v>82</v>
      </c>
      <c r="T74" s="3" t="s">
        <v>82</v>
      </c>
      <c r="U74" s="3" t="s">
        <v>112</v>
      </c>
      <c r="V74" s="3"/>
      <c r="W74" s="3"/>
      <c r="X74" s="3"/>
      <c r="Y74" s="3"/>
      <c r="Z74" s="84" t="s">
        <v>213</v>
      </c>
      <c r="AA74" s="79"/>
      <c r="AB74" t="s">
        <v>17</v>
      </c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 t="s">
        <v>21</v>
      </c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S74" t="str">
        <f t="shared" si="19"/>
        <v>CORRECT</v>
      </c>
    </row>
    <row r="75" spans="2:71" ht="210" x14ac:dyDescent="0.25">
      <c r="B75" s="1">
        <v>44488</v>
      </c>
      <c r="C75" s="2" t="s">
        <v>24</v>
      </c>
      <c r="D75" s="42">
        <v>1</v>
      </c>
      <c r="E75" t="s">
        <v>53</v>
      </c>
      <c r="F75" s="3" t="s">
        <v>83</v>
      </c>
      <c r="G75" s="34" t="s">
        <v>208</v>
      </c>
      <c r="H75" t="s">
        <v>17</v>
      </c>
      <c r="K75" s="3" t="s">
        <v>82</v>
      </c>
      <c r="L75" s="3" t="s">
        <v>82</v>
      </c>
      <c r="M75" s="3" t="s">
        <v>82</v>
      </c>
      <c r="N75" s="3" t="s">
        <v>82</v>
      </c>
      <c r="O75" s="3" t="s">
        <v>82</v>
      </c>
      <c r="P75" s="3" t="s">
        <v>112</v>
      </c>
      <c r="Q75" s="3" t="s">
        <v>112</v>
      </c>
      <c r="R75" s="3" t="s">
        <v>82</v>
      </c>
      <c r="S75" s="3" t="s">
        <v>82</v>
      </c>
      <c r="T75" s="3" t="s">
        <v>112</v>
      </c>
      <c r="U75" s="3" t="s">
        <v>112</v>
      </c>
      <c r="V75" s="3"/>
      <c r="W75" s="3"/>
      <c r="X75" s="3"/>
      <c r="Y75" s="3"/>
      <c r="Z75" s="84" t="s">
        <v>214</v>
      </c>
      <c r="AA75" s="79" t="s">
        <v>215</v>
      </c>
      <c r="AB75" t="s">
        <v>17</v>
      </c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 t="s">
        <v>84</v>
      </c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S75" t="str">
        <f t="shared" si="19"/>
        <v>CORRECT</v>
      </c>
    </row>
    <row r="76" spans="2:71" ht="45" x14ac:dyDescent="0.25">
      <c r="B76" s="1">
        <v>44488</v>
      </c>
      <c r="C76" s="2" t="s">
        <v>24</v>
      </c>
      <c r="D76" s="42">
        <f>(54/60)</f>
        <v>0.9</v>
      </c>
      <c r="E76" t="s">
        <v>53</v>
      </c>
      <c r="F76" s="3" t="s">
        <v>80</v>
      </c>
      <c r="G76" s="34" t="s">
        <v>209</v>
      </c>
      <c r="H76" t="s">
        <v>17</v>
      </c>
      <c r="K76" s="3" t="s">
        <v>82</v>
      </c>
      <c r="L76" s="3" t="s">
        <v>82</v>
      </c>
      <c r="M76" s="3" t="s">
        <v>82</v>
      </c>
      <c r="N76" s="3" t="s">
        <v>82</v>
      </c>
      <c r="O76" s="3" t="s">
        <v>82</v>
      </c>
      <c r="P76" s="3" t="s">
        <v>82</v>
      </c>
      <c r="Q76" s="3" t="s">
        <v>82</v>
      </c>
      <c r="R76" s="3" t="s">
        <v>82</v>
      </c>
      <c r="S76" s="3" t="s">
        <v>82</v>
      </c>
      <c r="T76" s="3" t="s">
        <v>82</v>
      </c>
      <c r="U76" s="3" t="s">
        <v>112</v>
      </c>
      <c r="V76" s="3"/>
      <c r="W76" s="3"/>
      <c r="X76" s="3"/>
      <c r="Y76" s="3"/>
      <c r="Z76" s="84" t="s">
        <v>206</v>
      </c>
      <c r="AA76" s="79"/>
      <c r="AB76" t="s">
        <v>17</v>
      </c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 t="s">
        <v>21</v>
      </c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S76" t="str">
        <f t="shared" si="19"/>
        <v>CORRECT</v>
      </c>
    </row>
    <row r="77" spans="2:71" x14ac:dyDescent="0.25">
      <c r="B77" s="1">
        <v>44488</v>
      </c>
      <c r="C77" s="2" t="s">
        <v>24</v>
      </c>
      <c r="D77" s="42">
        <v>2.5</v>
      </c>
      <c r="E77" t="s">
        <v>53</v>
      </c>
      <c r="F77" s="3" t="s">
        <v>80</v>
      </c>
      <c r="G77" s="34" t="s">
        <v>210</v>
      </c>
      <c r="H77" t="s">
        <v>17</v>
      </c>
      <c r="K77" s="3" t="s">
        <v>82</v>
      </c>
      <c r="L77" s="3" t="s">
        <v>82</v>
      </c>
      <c r="M77" s="3" t="s">
        <v>82</v>
      </c>
      <c r="N77" s="3" t="s">
        <v>82</v>
      </c>
      <c r="O77" s="3" t="s">
        <v>82</v>
      </c>
      <c r="P77" s="3" t="s">
        <v>82</v>
      </c>
      <c r="Q77" s="3" t="s">
        <v>82</v>
      </c>
      <c r="R77" s="3" t="s">
        <v>82</v>
      </c>
      <c r="S77" s="3" t="s">
        <v>82</v>
      </c>
      <c r="T77" s="3" t="s">
        <v>82</v>
      </c>
      <c r="U77" s="3" t="s">
        <v>112</v>
      </c>
      <c r="V77" s="3"/>
      <c r="W77" s="3"/>
      <c r="X77" s="3"/>
      <c r="Y77" s="3"/>
      <c r="Z77" s="84" t="s">
        <v>216</v>
      </c>
      <c r="AA77" s="79"/>
      <c r="AB77" t="s">
        <v>17</v>
      </c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 t="s">
        <v>21</v>
      </c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S77" t="str">
        <f t="shared" si="19"/>
        <v>CORRECT</v>
      </c>
    </row>
    <row r="78" spans="2:71" x14ac:dyDescent="0.25">
      <c r="B78" s="1">
        <v>44488</v>
      </c>
      <c r="C78" s="2" t="s">
        <v>24</v>
      </c>
      <c r="D78" s="42">
        <v>1.333</v>
      </c>
      <c r="E78" t="s">
        <v>53</v>
      </c>
      <c r="F78" s="3" t="s">
        <v>80</v>
      </c>
      <c r="G78" s="34" t="s">
        <v>211</v>
      </c>
      <c r="H78" t="s">
        <v>17</v>
      </c>
      <c r="K78" s="3" t="s">
        <v>82</v>
      </c>
      <c r="L78" s="3" t="s">
        <v>82</v>
      </c>
      <c r="M78" s="3" t="s">
        <v>82</v>
      </c>
      <c r="N78" s="3" t="s">
        <v>82</v>
      </c>
      <c r="O78" s="3" t="s">
        <v>82</v>
      </c>
      <c r="P78" s="3" t="s">
        <v>82</v>
      </c>
      <c r="Q78" s="3" t="s">
        <v>82</v>
      </c>
      <c r="R78" s="3" t="s">
        <v>82</v>
      </c>
      <c r="S78" s="3" t="s">
        <v>82</v>
      </c>
      <c r="T78" s="3" t="s">
        <v>82</v>
      </c>
      <c r="U78" s="3" t="s">
        <v>112</v>
      </c>
      <c r="V78" s="3"/>
      <c r="W78" s="3"/>
      <c r="X78" s="3"/>
      <c r="Y78" s="3"/>
      <c r="Z78" s="84" t="s">
        <v>216</v>
      </c>
      <c r="AA78" s="79"/>
      <c r="AB78" t="s">
        <v>17</v>
      </c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 t="s">
        <v>21</v>
      </c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S78" t="str">
        <f t="shared" si="19"/>
        <v>CORRECT</v>
      </c>
    </row>
    <row r="79" spans="2:71" ht="150" x14ac:dyDescent="0.25">
      <c r="B79" s="1">
        <v>44488</v>
      </c>
      <c r="C79" s="2" t="s">
        <v>24</v>
      </c>
      <c r="D79" s="42">
        <v>2.5</v>
      </c>
      <c r="E79" t="s">
        <v>53</v>
      </c>
      <c r="F79" s="3" t="s">
        <v>83</v>
      </c>
      <c r="G79" s="34" t="s">
        <v>212</v>
      </c>
      <c r="H79" t="s">
        <v>17</v>
      </c>
      <c r="K79" s="3" t="s">
        <v>82</v>
      </c>
      <c r="L79" s="3" t="s">
        <v>82</v>
      </c>
      <c r="M79" s="3" t="s">
        <v>82</v>
      </c>
      <c r="N79" s="3" t="s">
        <v>82</v>
      </c>
      <c r="O79" s="3" t="s">
        <v>82</v>
      </c>
      <c r="P79" s="3" t="s">
        <v>82</v>
      </c>
      <c r="Q79" s="3" t="s">
        <v>82</v>
      </c>
      <c r="R79" s="3" t="s">
        <v>82</v>
      </c>
      <c r="S79" s="3" t="s">
        <v>82</v>
      </c>
      <c r="T79" s="3" t="s">
        <v>82</v>
      </c>
      <c r="U79" s="3" t="s">
        <v>112</v>
      </c>
      <c r="V79" s="3"/>
      <c r="W79" s="3"/>
      <c r="X79" s="3"/>
      <c r="Y79" s="3"/>
      <c r="Z79" s="84" t="s">
        <v>217</v>
      </c>
      <c r="AA79" s="79" t="s">
        <v>201</v>
      </c>
      <c r="AB79" t="s">
        <v>17</v>
      </c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 t="s">
        <v>84</v>
      </c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S79" t="str">
        <f t="shared" si="19"/>
        <v>CORRECT</v>
      </c>
    </row>
    <row r="80" spans="2:71" x14ac:dyDescent="0.25">
      <c r="B80" s="1">
        <v>44488</v>
      </c>
      <c r="C80" s="2" t="s">
        <v>24</v>
      </c>
      <c r="D80" s="42">
        <v>1.333</v>
      </c>
      <c r="E80" t="s">
        <v>61</v>
      </c>
      <c r="F80" s="3" t="s">
        <v>80</v>
      </c>
      <c r="G80" s="34" t="s">
        <v>222</v>
      </c>
      <c r="H80" t="s">
        <v>17</v>
      </c>
      <c r="K80" s="3" t="s">
        <v>82</v>
      </c>
      <c r="L80" s="3" t="s">
        <v>82</v>
      </c>
      <c r="M80" s="3" t="s">
        <v>82</v>
      </c>
      <c r="N80" s="3" t="s">
        <v>82</v>
      </c>
      <c r="O80" s="3" t="s">
        <v>82</v>
      </c>
      <c r="P80" s="3" t="s">
        <v>82</v>
      </c>
      <c r="Q80" s="3" t="s">
        <v>82</v>
      </c>
      <c r="R80" s="3" t="s">
        <v>82</v>
      </c>
      <c r="S80" s="3" t="s">
        <v>82</v>
      </c>
      <c r="T80" s="3" t="s">
        <v>82</v>
      </c>
      <c r="U80" s="3" t="s">
        <v>112</v>
      </c>
      <c r="V80" s="3"/>
      <c r="W80" s="3"/>
      <c r="X80" s="3"/>
      <c r="Y80" s="3"/>
      <c r="Z80" s="84" t="s">
        <v>216</v>
      </c>
      <c r="AA80" s="79"/>
      <c r="AB80" t="s">
        <v>17</v>
      </c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 t="s">
        <v>21</v>
      </c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S80" t="str">
        <f t="shared" si="19"/>
        <v>CORRECT</v>
      </c>
    </row>
    <row r="81" spans="2:71" ht="135" x14ac:dyDescent="0.25">
      <c r="B81" s="1">
        <v>44488</v>
      </c>
      <c r="C81" s="2" t="s">
        <v>24</v>
      </c>
      <c r="D81" s="42">
        <v>1.66666</v>
      </c>
      <c r="E81" t="s">
        <v>59</v>
      </c>
      <c r="F81" s="3" t="s">
        <v>80</v>
      </c>
      <c r="G81" s="34" t="s">
        <v>223</v>
      </c>
      <c r="H81" t="s">
        <v>17</v>
      </c>
      <c r="K81" s="3" t="s">
        <v>82</v>
      </c>
      <c r="L81" s="3" t="s">
        <v>82</v>
      </c>
      <c r="M81" s="3" t="s">
        <v>82</v>
      </c>
      <c r="N81" s="3" t="s">
        <v>82</v>
      </c>
      <c r="O81" s="3" t="s">
        <v>82</v>
      </c>
      <c r="P81" s="3" t="s">
        <v>82</v>
      </c>
      <c r="Q81" s="3" t="s">
        <v>82</v>
      </c>
      <c r="R81" s="3" t="s">
        <v>82</v>
      </c>
      <c r="S81" s="3" t="s">
        <v>82</v>
      </c>
      <c r="T81" s="3" t="s">
        <v>82</v>
      </c>
      <c r="U81" s="3" t="s">
        <v>82</v>
      </c>
      <c r="V81" s="3"/>
      <c r="W81" s="3"/>
      <c r="X81" s="3"/>
      <c r="Y81" s="3"/>
      <c r="Z81" s="84" t="s">
        <v>224</v>
      </c>
      <c r="AA81" s="79"/>
      <c r="AB81" t="s">
        <v>17</v>
      </c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 t="s">
        <v>21</v>
      </c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S81" t="str">
        <f t="shared" si="19"/>
        <v>CORRECT</v>
      </c>
    </row>
    <row r="82" spans="2:71" ht="75" x14ac:dyDescent="0.25">
      <c r="B82" s="1">
        <v>44488</v>
      </c>
      <c r="C82" s="2" t="s">
        <v>24</v>
      </c>
      <c r="D82" s="42">
        <v>1.85</v>
      </c>
      <c r="E82" t="s">
        <v>59</v>
      </c>
      <c r="F82" s="3" t="s">
        <v>83</v>
      </c>
      <c r="G82" s="34" t="s">
        <v>225</v>
      </c>
      <c r="H82" t="s">
        <v>17</v>
      </c>
      <c r="K82" s="3" t="s">
        <v>82</v>
      </c>
      <c r="L82" s="3" t="s">
        <v>82</v>
      </c>
      <c r="M82" s="3" t="s">
        <v>82</v>
      </c>
      <c r="N82" s="3" t="s">
        <v>82</v>
      </c>
      <c r="O82" s="3" t="s">
        <v>112</v>
      </c>
      <c r="P82" s="3" t="s">
        <v>112</v>
      </c>
      <c r="Q82" s="3" t="s">
        <v>82</v>
      </c>
      <c r="R82" s="3" t="s">
        <v>112</v>
      </c>
      <c r="S82" s="3" t="s">
        <v>112</v>
      </c>
      <c r="T82" s="3" t="s">
        <v>112</v>
      </c>
      <c r="U82" s="3" t="s">
        <v>112</v>
      </c>
      <c r="V82" s="3"/>
      <c r="W82" s="3"/>
      <c r="X82" s="3"/>
      <c r="Y82" s="3"/>
      <c r="Z82" s="84" t="s">
        <v>227</v>
      </c>
      <c r="AA82" s="84" t="s">
        <v>226</v>
      </c>
      <c r="AB82" t="s">
        <v>17</v>
      </c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 t="s">
        <v>84</v>
      </c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S82" t="str">
        <f t="shared" si="19"/>
        <v>CORRECT</v>
      </c>
    </row>
    <row r="83" spans="2:71" x14ac:dyDescent="0.25">
      <c r="B83" s="1">
        <v>44488</v>
      </c>
      <c r="C83" s="2" t="s">
        <v>24</v>
      </c>
      <c r="D83" s="42">
        <v>1.65</v>
      </c>
      <c r="E83" t="s">
        <v>59</v>
      </c>
      <c r="F83" s="3" t="s">
        <v>80</v>
      </c>
      <c r="G83" s="34" t="s">
        <v>228</v>
      </c>
      <c r="H83" t="s">
        <v>17</v>
      </c>
      <c r="K83" s="3" t="s">
        <v>82</v>
      </c>
      <c r="L83" s="3" t="s">
        <v>82</v>
      </c>
      <c r="M83" s="3" t="s">
        <v>82</v>
      </c>
      <c r="N83" s="3" t="s">
        <v>82</v>
      </c>
      <c r="O83" s="3" t="s">
        <v>82</v>
      </c>
      <c r="P83" s="3" t="s">
        <v>82</v>
      </c>
      <c r="Q83" s="3" t="s">
        <v>82</v>
      </c>
      <c r="R83" s="3" t="s">
        <v>82</v>
      </c>
      <c r="S83" s="3" t="s">
        <v>82</v>
      </c>
      <c r="T83" s="3" t="s">
        <v>82</v>
      </c>
      <c r="U83" s="3" t="s">
        <v>82</v>
      </c>
      <c r="V83" s="3"/>
      <c r="W83" s="3"/>
      <c r="X83" s="3"/>
      <c r="Y83" s="3"/>
      <c r="Z83" s="84"/>
      <c r="AA83" s="79"/>
      <c r="AB83" t="s">
        <v>17</v>
      </c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 t="s">
        <v>21</v>
      </c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S83" t="str">
        <f t="shared" si="19"/>
        <v>CORRECT</v>
      </c>
    </row>
    <row r="84" spans="2:71" ht="90" x14ac:dyDescent="0.25">
      <c r="B84" s="1">
        <v>44488</v>
      </c>
      <c r="C84" s="2" t="s">
        <v>24</v>
      </c>
      <c r="D84" s="42">
        <v>3</v>
      </c>
      <c r="E84" t="s">
        <v>59</v>
      </c>
      <c r="F84" s="3" t="s">
        <v>83</v>
      </c>
      <c r="G84" s="34" t="s">
        <v>229</v>
      </c>
      <c r="H84" t="s">
        <v>17</v>
      </c>
      <c r="K84" s="3" t="s">
        <v>82</v>
      </c>
      <c r="L84" s="3" t="s">
        <v>82</v>
      </c>
      <c r="M84" s="3" t="s">
        <v>82</v>
      </c>
      <c r="N84" s="3" t="s">
        <v>82</v>
      </c>
      <c r="O84" s="3" t="s">
        <v>82</v>
      </c>
      <c r="P84" s="3" t="s">
        <v>82</v>
      </c>
      <c r="Q84" s="3" t="s">
        <v>82</v>
      </c>
      <c r="R84" s="3" t="s">
        <v>82</v>
      </c>
      <c r="S84" s="3" t="s">
        <v>82</v>
      </c>
      <c r="T84" s="3" t="s">
        <v>82</v>
      </c>
      <c r="U84" s="3" t="s">
        <v>82</v>
      </c>
      <c r="V84" s="3"/>
      <c r="W84" s="3"/>
      <c r="X84" s="3"/>
      <c r="Y84" s="3"/>
      <c r="Z84" s="84" t="s">
        <v>232</v>
      </c>
      <c r="AA84" s="84" t="s">
        <v>231</v>
      </c>
      <c r="AB84" t="s">
        <v>17</v>
      </c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 t="s">
        <v>84</v>
      </c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S84" t="str">
        <f t="shared" si="19"/>
        <v>CORRECT</v>
      </c>
    </row>
    <row r="85" spans="2:71" x14ac:dyDescent="0.25">
      <c r="B85" s="1">
        <v>44488</v>
      </c>
      <c r="C85" s="2" t="s">
        <v>24</v>
      </c>
      <c r="D85" s="42">
        <v>1.5</v>
      </c>
      <c r="E85" t="s">
        <v>61</v>
      </c>
      <c r="F85" s="3" t="s">
        <v>80</v>
      </c>
      <c r="G85" s="34" t="s">
        <v>230</v>
      </c>
      <c r="H85" t="s">
        <v>17</v>
      </c>
      <c r="K85" s="3" t="s">
        <v>82</v>
      </c>
      <c r="L85" s="3" t="s">
        <v>82</v>
      </c>
      <c r="M85" s="3" t="s">
        <v>82</v>
      </c>
      <c r="N85" s="3" t="s">
        <v>82</v>
      </c>
      <c r="O85" s="3" t="s">
        <v>82</v>
      </c>
      <c r="P85" s="3" t="s">
        <v>82</v>
      </c>
      <c r="Q85" s="3" t="s">
        <v>82</v>
      </c>
      <c r="R85" s="3" t="s">
        <v>82</v>
      </c>
      <c r="S85" s="3" t="s">
        <v>82</v>
      </c>
      <c r="T85" s="3" t="s">
        <v>82</v>
      </c>
      <c r="U85" s="3" t="s">
        <v>82</v>
      </c>
      <c r="V85" s="3"/>
      <c r="W85" s="3"/>
      <c r="X85" s="3"/>
      <c r="Y85" s="3"/>
      <c r="Z85" s="84"/>
      <c r="AA85" s="79"/>
      <c r="AB85" t="s">
        <v>17</v>
      </c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 t="s">
        <v>21</v>
      </c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S85" t="str">
        <f t="shared" si="19"/>
        <v>CORRECT</v>
      </c>
    </row>
    <row r="86" spans="2:71" ht="30" x14ac:dyDescent="0.25">
      <c r="B86" s="1">
        <v>44488</v>
      </c>
      <c r="C86" s="2" t="s">
        <v>24</v>
      </c>
      <c r="D86" s="42">
        <v>3</v>
      </c>
      <c r="E86" t="s">
        <v>59</v>
      </c>
      <c r="F86" s="3" t="s">
        <v>83</v>
      </c>
      <c r="G86" s="34" t="s">
        <v>233</v>
      </c>
      <c r="H86" t="s">
        <v>17</v>
      </c>
      <c r="K86" s="3" t="s">
        <v>82</v>
      </c>
      <c r="L86" s="3" t="s">
        <v>82</v>
      </c>
      <c r="M86" s="3" t="s">
        <v>82</v>
      </c>
      <c r="N86" s="3" t="s">
        <v>82</v>
      </c>
      <c r="O86" s="3" t="s">
        <v>82</v>
      </c>
      <c r="P86" s="3" t="s">
        <v>82</v>
      </c>
      <c r="Q86" s="3" t="s">
        <v>82</v>
      </c>
      <c r="R86" s="3" t="s">
        <v>82</v>
      </c>
      <c r="S86" s="3" t="s">
        <v>82</v>
      </c>
      <c r="T86" s="3" t="s">
        <v>82</v>
      </c>
      <c r="U86" s="3" t="s">
        <v>112</v>
      </c>
      <c r="V86" s="3"/>
      <c r="W86" s="3"/>
      <c r="X86" s="3"/>
      <c r="Y86" s="3"/>
      <c r="Z86" s="84" t="s">
        <v>235</v>
      </c>
      <c r="AA86" s="84" t="s">
        <v>235</v>
      </c>
      <c r="AB86" t="s">
        <v>17</v>
      </c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 t="s">
        <v>84</v>
      </c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S86" t="str">
        <f t="shared" si="19"/>
        <v>CORRECT</v>
      </c>
    </row>
    <row r="87" spans="2:71" ht="105" x14ac:dyDescent="0.25">
      <c r="B87" s="1">
        <v>44488</v>
      </c>
      <c r="C87" s="2" t="s">
        <v>24</v>
      </c>
      <c r="D87" s="42">
        <v>4</v>
      </c>
      <c r="E87" t="s">
        <v>61</v>
      </c>
      <c r="F87" s="3" t="s">
        <v>83</v>
      </c>
      <c r="G87" s="34" t="s">
        <v>222</v>
      </c>
      <c r="H87" t="s">
        <v>17</v>
      </c>
      <c r="K87" s="3" t="s">
        <v>82</v>
      </c>
      <c r="L87" s="3" t="s">
        <v>82</v>
      </c>
      <c r="M87" s="3" t="s">
        <v>82</v>
      </c>
      <c r="N87" s="3" t="s">
        <v>82</v>
      </c>
      <c r="O87" s="3" t="s">
        <v>82</v>
      </c>
      <c r="P87" s="3" t="s">
        <v>82</v>
      </c>
      <c r="Q87" s="3" t="s">
        <v>82</v>
      </c>
      <c r="R87" s="3" t="s">
        <v>82</v>
      </c>
      <c r="S87" s="3" t="s">
        <v>82</v>
      </c>
      <c r="T87" s="3" t="s">
        <v>82</v>
      </c>
      <c r="U87" s="3" t="s">
        <v>82</v>
      </c>
      <c r="V87" s="3"/>
      <c r="W87" s="3"/>
      <c r="X87" s="3"/>
      <c r="Y87" s="3"/>
      <c r="Z87" s="84" t="s">
        <v>257</v>
      </c>
      <c r="AA87" s="85" t="s">
        <v>258</v>
      </c>
      <c r="AB87" t="s">
        <v>17</v>
      </c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 t="s">
        <v>84</v>
      </c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S87" t="str">
        <f t="shared" si="19"/>
        <v>CORRECT</v>
      </c>
    </row>
    <row r="88" spans="2:71" ht="30" x14ac:dyDescent="0.25">
      <c r="B88" s="1">
        <v>44488</v>
      </c>
      <c r="C88" s="2" t="s">
        <v>24</v>
      </c>
      <c r="D88" s="42">
        <v>5</v>
      </c>
      <c r="E88" t="s">
        <v>61</v>
      </c>
      <c r="F88" s="3" t="s">
        <v>83</v>
      </c>
      <c r="G88" s="34" t="s">
        <v>234</v>
      </c>
      <c r="H88" t="s">
        <v>17</v>
      </c>
      <c r="K88" s="3" t="s">
        <v>82</v>
      </c>
      <c r="L88" s="3" t="s">
        <v>82</v>
      </c>
      <c r="M88" s="3" t="s">
        <v>82</v>
      </c>
      <c r="N88" s="3" t="s">
        <v>82</v>
      </c>
      <c r="O88" s="3" t="s">
        <v>82</v>
      </c>
      <c r="P88" s="3" t="s">
        <v>82</v>
      </c>
      <c r="Q88" s="3" t="s">
        <v>82</v>
      </c>
      <c r="R88" s="3" t="s">
        <v>82</v>
      </c>
      <c r="S88" s="3" t="s">
        <v>82</v>
      </c>
      <c r="T88" s="3" t="s">
        <v>82</v>
      </c>
      <c r="U88" s="3" t="s">
        <v>112</v>
      </c>
      <c r="V88" s="3"/>
      <c r="W88" s="3"/>
      <c r="X88" s="3"/>
      <c r="Y88" s="3"/>
      <c r="Z88" s="84" t="s">
        <v>235</v>
      </c>
      <c r="AA88" s="84" t="s">
        <v>235</v>
      </c>
      <c r="AB88" t="s">
        <v>17</v>
      </c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 t="s">
        <v>84</v>
      </c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S88" t="str">
        <f t="shared" si="19"/>
        <v>CORRECT</v>
      </c>
    </row>
    <row r="89" spans="2:71" ht="30" x14ac:dyDescent="0.25">
      <c r="B89" s="1">
        <v>44488</v>
      </c>
      <c r="C89" s="2" t="s">
        <v>24</v>
      </c>
      <c r="D89" s="42">
        <v>3.5</v>
      </c>
      <c r="E89" t="s">
        <v>59</v>
      </c>
      <c r="F89" s="3" t="s">
        <v>80</v>
      </c>
      <c r="G89" s="34" t="s">
        <v>236</v>
      </c>
      <c r="H89" t="s">
        <v>17</v>
      </c>
      <c r="K89" s="3" t="s">
        <v>82</v>
      </c>
      <c r="L89" s="3" t="s">
        <v>82</v>
      </c>
      <c r="M89" s="3" t="s">
        <v>82</v>
      </c>
      <c r="N89" s="3" t="s">
        <v>82</v>
      </c>
      <c r="O89" s="3" t="s">
        <v>82</v>
      </c>
      <c r="P89" s="3" t="s">
        <v>82</v>
      </c>
      <c r="Q89" s="3" t="s">
        <v>82</v>
      </c>
      <c r="R89" s="3" t="s">
        <v>82</v>
      </c>
      <c r="S89" s="3" t="s">
        <v>82</v>
      </c>
      <c r="T89" s="3" t="s">
        <v>82</v>
      </c>
      <c r="U89" s="3" t="s">
        <v>82</v>
      </c>
      <c r="V89" s="3"/>
      <c r="W89" s="3"/>
      <c r="X89" s="3"/>
      <c r="Y89" s="3"/>
      <c r="Z89" s="84" t="s">
        <v>237</v>
      </c>
      <c r="AA89" s="79"/>
      <c r="AB89" t="s">
        <v>17</v>
      </c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 t="s">
        <v>21</v>
      </c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S89" t="str">
        <f t="shared" ref="BS89:BS152" si="21">IF(COUNTA(AC89:BP89)=1,"CORRECT","EMPTY")</f>
        <v>CORRECT</v>
      </c>
    </row>
    <row r="90" spans="2:71" ht="90" x14ac:dyDescent="0.25">
      <c r="B90" s="1">
        <v>44488</v>
      </c>
      <c r="C90" s="2" t="s">
        <v>24</v>
      </c>
      <c r="D90" s="42">
        <v>3</v>
      </c>
      <c r="E90" t="s">
        <v>59</v>
      </c>
      <c r="F90" s="3" t="s">
        <v>80</v>
      </c>
      <c r="G90" s="34" t="s">
        <v>238</v>
      </c>
      <c r="H90" t="s">
        <v>17</v>
      </c>
      <c r="K90" s="3" t="s">
        <v>82</v>
      </c>
      <c r="L90" s="3" t="s">
        <v>82</v>
      </c>
      <c r="M90" s="3" t="s">
        <v>82</v>
      </c>
      <c r="N90" s="3" t="s">
        <v>82</v>
      </c>
      <c r="O90" s="3" t="s">
        <v>82</v>
      </c>
      <c r="P90" s="3" t="s">
        <v>82</v>
      </c>
      <c r="Q90" s="3" t="s">
        <v>82</v>
      </c>
      <c r="R90" s="3" t="s">
        <v>82</v>
      </c>
      <c r="S90" s="3" t="s">
        <v>82</v>
      </c>
      <c r="T90" s="3" t="s">
        <v>82</v>
      </c>
      <c r="U90" s="3" t="s">
        <v>82</v>
      </c>
      <c r="V90" s="3"/>
      <c r="W90" s="3"/>
      <c r="X90" s="3"/>
      <c r="Y90" s="3"/>
      <c r="Z90" s="84" t="s">
        <v>239</v>
      </c>
      <c r="AA90" s="79"/>
      <c r="AB90" t="s">
        <v>17</v>
      </c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 t="s">
        <v>21</v>
      </c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S90" t="str">
        <f t="shared" si="21"/>
        <v>CORRECT</v>
      </c>
    </row>
    <row r="91" spans="2:71" ht="30" x14ac:dyDescent="0.25">
      <c r="B91" s="1">
        <v>44489</v>
      </c>
      <c r="C91" s="69" t="s">
        <v>1799</v>
      </c>
      <c r="D91" s="54">
        <v>1.75</v>
      </c>
      <c r="E91" s="8" t="s">
        <v>66</v>
      </c>
      <c r="F91" s="3" t="s">
        <v>80</v>
      </c>
      <c r="G91" s="34" t="s">
        <v>261</v>
      </c>
      <c r="H91" t="s">
        <v>17</v>
      </c>
      <c r="K91" s="3" t="s">
        <v>82</v>
      </c>
      <c r="L91" s="3" t="s">
        <v>82</v>
      </c>
      <c r="M91" s="3" t="s">
        <v>82</v>
      </c>
      <c r="N91" s="3" t="s">
        <v>82</v>
      </c>
      <c r="O91" s="3" t="s">
        <v>82</v>
      </c>
      <c r="P91" s="3" t="s">
        <v>82</v>
      </c>
      <c r="Q91" s="3" t="s">
        <v>82</v>
      </c>
      <c r="R91" s="3" t="s">
        <v>82</v>
      </c>
      <c r="S91" s="3" t="s">
        <v>82</v>
      </c>
      <c r="T91" s="3" t="s">
        <v>82</v>
      </c>
      <c r="U91" s="3" t="s">
        <v>82</v>
      </c>
      <c r="V91" s="3"/>
      <c r="W91" s="3"/>
      <c r="X91" s="3"/>
      <c r="Y91" s="3"/>
      <c r="Z91" s="78" t="s">
        <v>263</v>
      </c>
      <c r="AA91" s="71" t="s">
        <v>262</v>
      </c>
      <c r="AB91" t="s">
        <v>17</v>
      </c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 t="s">
        <v>21</v>
      </c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S91" t="str">
        <f t="shared" si="21"/>
        <v>CORRECT</v>
      </c>
    </row>
    <row r="92" spans="2:71" ht="30" x14ac:dyDescent="0.25">
      <c r="B92" s="1">
        <v>44489</v>
      </c>
      <c r="C92" s="69" t="s">
        <v>1799</v>
      </c>
      <c r="D92" s="42">
        <v>0.75</v>
      </c>
      <c r="E92" s="12" t="s">
        <v>9</v>
      </c>
      <c r="F92" s="3" t="s">
        <v>80</v>
      </c>
      <c r="G92" s="34" t="s">
        <v>259</v>
      </c>
      <c r="H92" t="s">
        <v>17</v>
      </c>
      <c r="K92" s="3" t="s">
        <v>82</v>
      </c>
      <c r="L92" s="3" t="s">
        <v>82</v>
      </c>
      <c r="M92" s="3" t="s">
        <v>82</v>
      </c>
      <c r="N92" s="3" t="s">
        <v>82</v>
      </c>
      <c r="O92" s="3" t="s">
        <v>82</v>
      </c>
      <c r="P92" s="3" t="s">
        <v>82</v>
      </c>
      <c r="Q92" s="3" t="s">
        <v>82</v>
      </c>
      <c r="R92" s="3" t="s">
        <v>82</v>
      </c>
      <c r="S92" s="3" t="s">
        <v>82</v>
      </c>
      <c r="T92" s="3" t="s">
        <v>82</v>
      </c>
      <c r="U92" s="3" t="s">
        <v>82</v>
      </c>
      <c r="V92" s="3"/>
      <c r="W92" s="3"/>
      <c r="X92" s="3"/>
      <c r="Y92" s="3"/>
      <c r="Z92" s="78" t="s">
        <v>260</v>
      </c>
      <c r="AB92" t="s">
        <v>17</v>
      </c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 t="s">
        <v>21</v>
      </c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S92" t="str">
        <f t="shared" si="21"/>
        <v>CORRECT</v>
      </c>
    </row>
    <row r="93" spans="2:71" ht="225" x14ac:dyDescent="0.25">
      <c r="B93" s="1">
        <v>44489</v>
      </c>
      <c r="C93" s="69" t="s">
        <v>1799</v>
      </c>
      <c r="D93" s="42">
        <v>3.25</v>
      </c>
      <c r="E93" s="12" t="s">
        <v>268</v>
      </c>
      <c r="F93" s="3" t="s">
        <v>80</v>
      </c>
      <c r="G93" s="34" t="s">
        <v>264</v>
      </c>
      <c r="H93" t="s">
        <v>17</v>
      </c>
      <c r="K93" s="3" t="s">
        <v>82</v>
      </c>
      <c r="L93" s="3" t="s">
        <v>82</v>
      </c>
      <c r="M93" s="3" t="s">
        <v>82</v>
      </c>
      <c r="N93" s="3" t="s">
        <v>82</v>
      </c>
      <c r="O93" s="3" t="s">
        <v>82</v>
      </c>
      <c r="P93" s="3" t="s">
        <v>82</v>
      </c>
      <c r="Q93" s="3" t="s">
        <v>82</v>
      </c>
      <c r="R93" s="3" t="s">
        <v>82</v>
      </c>
      <c r="S93" s="3" t="s">
        <v>82</v>
      </c>
      <c r="T93" s="3" t="s">
        <v>82</v>
      </c>
      <c r="U93" s="3" t="s">
        <v>82</v>
      </c>
      <c r="V93" s="3"/>
      <c r="W93" s="3"/>
      <c r="X93" s="3"/>
      <c r="Y93" s="3"/>
      <c r="Z93" s="78"/>
      <c r="AA93" s="72" t="s">
        <v>269</v>
      </c>
      <c r="AB93" t="s">
        <v>17</v>
      </c>
      <c r="AC93" s="22"/>
      <c r="AD93" s="22"/>
      <c r="AE93" s="22"/>
      <c r="AF93" s="22"/>
      <c r="AG93" s="22"/>
      <c r="AH93" s="22"/>
      <c r="AI93" s="22"/>
      <c r="AJ93" s="22"/>
      <c r="AK93" s="22" t="s">
        <v>21</v>
      </c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S93" t="str">
        <f t="shared" si="21"/>
        <v>CORRECT</v>
      </c>
    </row>
    <row r="94" spans="2:71" ht="75" x14ac:dyDescent="0.25">
      <c r="B94" s="1">
        <v>44489</v>
      </c>
      <c r="C94" s="69" t="s">
        <v>1799</v>
      </c>
      <c r="D94" s="42">
        <v>2</v>
      </c>
      <c r="E94" s="12" t="s">
        <v>277</v>
      </c>
      <c r="F94" s="3" t="s">
        <v>80</v>
      </c>
      <c r="G94" s="34" t="s">
        <v>270</v>
      </c>
      <c r="H94" t="s">
        <v>17</v>
      </c>
      <c r="K94" s="3" t="s">
        <v>82</v>
      </c>
      <c r="L94" s="3" t="s">
        <v>82</v>
      </c>
      <c r="M94" s="3" t="s">
        <v>82</v>
      </c>
      <c r="N94" s="3" t="s">
        <v>82</v>
      </c>
      <c r="O94" s="3" t="s">
        <v>82</v>
      </c>
      <c r="P94" s="3" t="s">
        <v>82</v>
      </c>
      <c r="Q94" s="3" t="s">
        <v>82</v>
      </c>
      <c r="R94" s="3" t="s">
        <v>82</v>
      </c>
      <c r="S94" s="3" t="s">
        <v>82</v>
      </c>
      <c r="T94" s="3" t="s">
        <v>82</v>
      </c>
      <c r="U94" s="3" t="s">
        <v>82</v>
      </c>
      <c r="V94" s="3"/>
      <c r="W94" s="3"/>
      <c r="X94" s="3"/>
      <c r="Y94" s="3"/>
      <c r="Z94" s="78" t="s">
        <v>278</v>
      </c>
      <c r="AA94" s="78" t="s">
        <v>278</v>
      </c>
      <c r="AB94" t="s">
        <v>17</v>
      </c>
      <c r="AC94" s="22"/>
      <c r="AD94" s="22"/>
      <c r="AE94" s="22"/>
      <c r="AF94" s="22"/>
      <c r="AG94" s="22"/>
      <c r="AH94" s="22"/>
      <c r="AI94" s="22"/>
      <c r="AJ94" s="22"/>
      <c r="AK94" s="22"/>
      <c r="AL94" s="22" t="s">
        <v>21</v>
      </c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S94" t="str">
        <f t="shared" si="21"/>
        <v>CORRECT</v>
      </c>
    </row>
    <row r="95" spans="2:71" x14ac:dyDescent="0.25">
      <c r="B95" s="1">
        <v>44489</v>
      </c>
      <c r="C95" s="69" t="s">
        <v>1799</v>
      </c>
      <c r="D95" s="42">
        <v>2</v>
      </c>
      <c r="E95" s="12" t="s">
        <v>279</v>
      </c>
      <c r="F95" s="3" t="s">
        <v>80</v>
      </c>
      <c r="G95" s="34" t="s">
        <v>271</v>
      </c>
      <c r="H95" t="s">
        <v>17</v>
      </c>
      <c r="K95" s="3" t="s">
        <v>82</v>
      </c>
      <c r="L95" s="3" t="s">
        <v>82</v>
      </c>
      <c r="M95" s="3" t="s">
        <v>82</v>
      </c>
      <c r="N95" s="3" t="s">
        <v>82</v>
      </c>
      <c r="O95" s="3" t="s">
        <v>82</v>
      </c>
      <c r="P95" s="3" t="s">
        <v>82</v>
      </c>
      <c r="Q95" s="3" t="s">
        <v>82</v>
      </c>
      <c r="R95" s="3" t="s">
        <v>82</v>
      </c>
      <c r="S95" s="3" t="s">
        <v>82</v>
      </c>
      <c r="T95" s="3" t="s">
        <v>82</v>
      </c>
      <c r="U95" s="3" t="s">
        <v>82</v>
      </c>
      <c r="V95" s="3"/>
      <c r="W95" s="3"/>
      <c r="X95" s="3"/>
      <c r="Y95" s="3"/>
      <c r="Z95" s="78" t="s">
        <v>280</v>
      </c>
      <c r="AB95" t="s">
        <v>17</v>
      </c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 t="s">
        <v>21</v>
      </c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S95" t="str">
        <f t="shared" si="21"/>
        <v>CORRECT</v>
      </c>
    </row>
    <row r="96" spans="2:71" ht="45" x14ac:dyDescent="0.25">
      <c r="B96" s="1">
        <v>44489</v>
      </c>
      <c r="C96" s="69" t="s">
        <v>1799</v>
      </c>
      <c r="D96" s="42">
        <v>4</v>
      </c>
      <c r="E96" s="12" t="s">
        <v>279</v>
      </c>
      <c r="F96" s="3" t="s">
        <v>80</v>
      </c>
      <c r="G96" s="34" t="s">
        <v>272</v>
      </c>
      <c r="H96" t="s">
        <v>17</v>
      </c>
      <c r="K96" s="3" t="s">
        <v>82</v>
      </c>
      <c r="L96" s="3" t="s">
        <v>82</v>
      </c>
      <c r="M96" s="3" t="s">
        <v>82</v>
      </c>
      <c r="N96" s="3" t="s">
        <v>82</v>
      </c>
      <c r="O96" s="3" t="s">
        <v>82</v>
      </c>
      <c r="P96" s="3" t="s">
        <v>82</v>
      </c>
      <c r="Q96" s="3" t="s">
        <v>82</v>
      </c>
      <c r="R96" s="3" t="s">
        <v>82</v>
      </c>
      <c r="S96" s="3" t="s">
        <v>82</v>
      </c>
      <c r="T96" s="3" t="s">
        <v>82</v>
      </c>
      <c r="U96" s="3" t="s">
        <v>82</v>
      </c>
      <c r="V96" s="3"/>
      <c r="W96" s="3"/>
      <c r="X96" s="3"/>
      <c r="Y96" s="3"/>
      <c r="Z96" s="78" t="s">
        <v>281</v>
      </c>
      <c r="AB96" t="s">
        <v>17</v>
      </c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 t="s">
        <v>21</v>
      </c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S96" t="str">
        <f t="shared" si="21"/>
        <v>CORRECT</v>
      </c>
    </row>
    <row r="97" spans="2:71" ht="45" x14ac:dyDescent="0.25">
      <c r="B97" s="1">
        <v>44489</v>
      </c>
      <c r="C97" s="69" t="s">
        <v>1799</v>
      </c>
      <c r="D97" s="42">
        <v>1</v>
      </c>
      <c r="E97" s="12" t="s">
        <v>51</v>
      </c>
      <c r="F97" s="3" t="s">
        <v>80</v>
      </c>
      <c r="G97" s="34" t="s">
        <v>273</v>
      </c>
      <c r="H97" t="s">
        <v>17</v>
      </c>
      <c r="K97" s="3" t="s">
        <v>82</v>
      </c>
      <c r="L97" s="3" t="s">
        <v>82</v>
      </c>
      <c r="M97" s="3" t="s">
        <v>82</v>
      </c>
      <c r="N97" s="3" t="s">
        <v>82</v>
      </c>
      <c r="O97" s="3" t="s">
        <v>82</v>
      </c>
      <c r="P97" s="3" t="s">
        <v>82</v>
      </c>
      <c r="Q97" s="3" t="s">
        <v>82</v>
      </c>
      <c r="R97" s="3" t="s">
        <v>82</v>
      </c>
      <c r="S97" s="3" t="s">
        <v>82</v>
      </c>
      <c r="T97" s="3" t="s">
        <v>82</v>
      </c>
      <c r="U97" s="3" t="s">
        <v>82</v>
      </c>
      <c r="V97" s="3"/>
      <c r="W97" s="3"/>
      <c r="X97" s="3"/>
      <c r="Y97" s="3"/>
      <c r="Z97" s="78" t="s">
        <v>281</v>
      </c>
      <c r="AB97" t="s">
        <v>17</v>
      </c>
      <c r="AC97" s="22"/>
      <c r="AD97" s="22"/>
      <c r="AE97" s="22"/>
      <c r="AF97" s="22"/>
      <c r="AG97" s="22"/>
      <c r="AH97" s="22"/>
      <c r="AI97" s="22" t="s">
        <v>21</v>
      </c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S97" t="str">
        <f t="shared" si="21"/>
        <v>CORRECT</v>
      </c>
    </row>
    <row r="98" spans="2:71" ht="90" x14ac:dyDescent="0.25">
      <c r="B98" s="1">
        <v>44489</v>
      </c>
      <c r="C98" s="69" t="s">
        <v>1799</v>
      </c>
      <c r="D98" s="42">
        <v>1.25</v>
      </c>
      <c r="E98" s="12" t="s">
        <v>284</v>
      </c>
      <c r="F98" s="3" t="s">
        <v>83</v>
      </c>
      <c r="G98" s="34" t="s">
        <v>274</v>
      </c>
      <c r="H98" t="s">
        <v>17</v>
      </c>
      <c r="K98" s="3" t="s">
        <v>82</v>
      </c>
      <c r="L98" s="3" t="s">
        <v>82</v>
      </c>
      <c r="M98" s="3" t="s">
        <v>82</v>
      </c>
      <c r="N98" s="3" t="s">
        <v>82</v>
      </c>
      <c r="O98" s="3" t="s">
        <v>82</v>
      </c>
      <c r="P98" s="3" t="s">
        <v>82</v>
      </c>
      <c r="Q98" s="3" t="s">
        <v>82</v>
      </c>
      <c r="R98" s="3" t="s">
        <v>82</v>
      </c>
      <c r="S98" s="3" t="s">
        <v>82</v>
      </c>
      <c r="T98" s="3" t="s">
        <v>82</v>
      </c>
      <c r="U98" s="3" t="s">
        <v>82</v>
      </c>
      <c r="V98" s="3"/>
      <c r="W98" s="3"/>
      <c r="X98" s="3"/>
      <c r="Y98" s="3"/>
      <c r="Z98" s="78" t="s">
        <v>282</v>
      </c>
      <c r="AA98" s="72" t="s">
        <v>283</v>
      </c>
      <c r="AB98" t="s">
        <v>17</v>
      </c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 t="s">
        <v>84</v>
      </c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S98" t="str">
        <f t="shared" si="21"/>
        <v>CORRECT</v>
      </c>
    </row>
    <row r="99" spans="2:71" ht="45" x14ac:dyDescent="0.25">
      <c r="B99" s="1">
        <v>44489</v>
      </c>
      <c r="C99" s="69" t="s">
        <v>1799</v>
      </c>
      <c r="D99" s="42">
        <v>1.5</v>
      </c>
      <c r="E99" s="12" t="s">
        <v>51</v>
      </c>
      <c r="F99" s="3" t="s">
        <v>80</v>
      </c>
      <c r="G99" s="34" t="s">
        <v>275</v>
      </c>
      <c r="H99" t="s">
        <v>17</v>
      </c>
      <c r="K99" s="3" t="s">
        <v>82</v>
      </c>
      <c r="L99" s="3" t="s">
        <v>82</v>
      </c>
      <c r="M99" s="3" t="s">
        <v>82</v>
      </c>
      <c r="N99" s="3" t="s">
        <v>82</v>
      </c>
      <c r="O99" s="3" t="s">
        <v>82</v>
      </c>
      <c r="P99" s="3" t="s">
        <v>82</v>
      </c>
      <c r="Q99" s="3" t="s">
        <v>82</v>
      </c>
      <c r="R99" s="3" t="s">
        <v>82</v>
      </c>
      <c r="S99" s="3" t="s">
        <v>82</v>
      </c>
      <c r="T99" s="3" t="s">
        <v>82</v>
      </c>
      <c r="U99" s="3" t="s">
        <v>82</v>
      </c>
      <c r="V99" s="3"/>
      <c r="W99" s="3"/>
      <c r="X99" s="3"/>
      <c r="Y99" s="3"/>
      <c r="Z99" s="78" t="s">
        <v>281</v>
      </c>
      <c r="AB99" t="s">
        <v>17</v>
      </c>
      <c r="AC99" s="22"/>
      <c r="AD99" s="22"/>
      <c r="AE99" s="22"/>
      <c r="AF99" s="22"/>
      <c r="AG99" s="22"/>
      <c r="AH99" s="22"/>
      <c r="AI99" s="22" t="s">
        <v>21</v>
      </c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S99" t="str">
        <f t="shared" si="21"/>
        <v>CORRECT</v>
      </c>
    </row>
    <row r="100" spans="2:71" ht="45" x14ac:dyDescent="0.25">
      <c r="B100" s="1">
        <v>44489</v>
      </c>
      <c r="C100" s="69" t="s">
        <v>24</v>
      </c>
      <c r="D100" s="42">
        <v>1</v>
      </c>
      <c r="E100" s="83" t="s">
        <v>60</v>
      </c>
      <c r="F100" s="3" t="s">
        <v>80</v>
      </c>
      <c r="G100" s="34" t="s">
        <v>285</v>
      </c>
      <c r="H100" t="s">
        <v>17</v>
      </c>
      <c r="K100" s="3" t="s">
        <v>82</v>
      </c>
      <c r="L100" s="3" t="s">
        <v>82</v>
      </c>
      <c r="M100" s="3" t="s">
        <v>82</v>
      </c>
      <c r="N100" s="3" t="s">
        <v>82</v>
      </c>
      <c r="O100" s="3" t="s">
        <v>82</v>
      </c>
      <c r="P100" s="3" t="s">
        <v>82</v>
      </c>
      <c r="Q100" s="3" t="s">
        <v>82</v>
      </c>
      <c r="R100" s="3" t="s">
        <v>82</v>
      </c>
      <c r="S100" s="3" t="s">
        <v>82</v>
      </c>
      <c r="T100" s="3" t="s">
        <v>82</v>
      </c>
      <c r="U100" s="3" t="s">
        <v>82</v>
      </c>
      <c r="V100" s="3"/>
      <c r="W100" s="3"/>
      <c r="X100" s="3"/>
      <c r="Y100" s="3"/>
      <c r="Z100" s="78" t="s">
        <v>281</v>
      </c>
      <c r="AA100" s="72" t="s">
        <v>291</v>
      </c>
      <c r="AB100" t="s">
        <v>17</v>
      </c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 t="s">
        <v>21</v>
      </c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S100" t="str">
        <f t="shared" si="21"/>
        <v>CORRECT</v>
      </c>
    </row>
    <row r="101" spans="2:71" ht="45" x14ac:dyDescent="0.25">
      <c r="B101" s="1">
        <v>44489</v>
      </c>
      <c r="C101" s="69" t="s">
        <v>24</v>
      </c>
      <c r="D101" s="42">
        <f>(48/60)+1</f>
        <v>1.8</v>
      </c>
      <c r="E101" s="83" t="s">
        <v>60</v>
      </c>
      <c r="F101" s="3" t="s">
        <v>80</v>
      </c>
      <c r="G101" s="34" t="s">
        <v>286</v>
      </c>
      <c r="H101" t="s">
        <v>17</v>
      </c>
      <c r="K101" s="3" t="s">
        <v>82</v>
      </c>
      <c r="L101" s="3" t="s">
        <v>82</v>
      </c>
      <c r="M101" s="3" t="s">
        <v>82</v>
      </c>
      <c r="N101" s="3" t="s">
        <v>82</v>
      </c>
      <c r="O101" s="3" t="s">
        <v>82</v>
      </c>
      <c r="P101" s="3" t="s">
        <v>82</v>
      </c>
      <c r="Q101" s="3" t="s">
        <v>82</v>
      </c>
      <c r="R101" s="3" t="s">
        <v>82</v>
      </c>
      <c r="S101" s="3" t="s">
        <v>82</v>
      </c>
      <c r="T101" s="3" t="s">
        <v>82</v>
      </c>
      <c r="U101" s="3" t="s">
        <v>82</v>
      </c>
      <c r="V101" s="3"/>
      <c r="W101" s="3"/>
      <c r="X101" s="3"/>
      <c r="Y101" s="3"/>
      <c r="Z101" s="78" t="s">
        <v>281</v>
      </c>
      <c r="AA101" s="72" t="s">
        <v>291</v>
      </c>
      <c r="AB101" t="s">
        <v>17</v>
      </c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 t="s">
        <v>21</v>
      </c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S101" t="str">
        <f t="shared" si="21"/>
        <v>CORRECT</v>
      </c>
    </row>
    <row r="102" spans="2:71" ht="45" x14ac:dyDescent="0.25">
      <c r="B102" s="1">
        <v>44489</v>
      </c>
      <c r="C102" s="69" t="s">
        <v>24</v>
      </c>
      <c r="D102" s="42">
        <f>1+(3/60)</f>
        <v>1.05</v>
      </c>
      <c r="E102" s="83" t="s">
        <v>60</v>
      </c>
      <c r="F102" s="3" t="s">
        <v>83</v>
      </c>
      <c r="G102" s="34" t="s">
        <v>286</v>
      </c>
      <c r="H102" t="s">
        <v>17</v>
      </c>
      <c r="K102" s="3" t="s">
        <v>82</v>
      </c>
      <c r="L102" s="3" t="s">
        <v>82</v>
      </c>
      <c r="M102" s="3" t="s">
        <v>82</v>
      </c>
      <c r="N102" s="3" t="s">
        <v>82</v>
      </c>
      <c r="O102" s="3" t="s">
        <v>82</v>
      </c>
      <c r="P102" s="3" t="s">
        <v>82</v>
      </c>
      <c r="Q102" s="3" t="s">
        <v>82</v>
      </c>
      <c r="R102" s="3" t="s">
        <v>82</v>
      </c>
      <c r="S102" s="3" t="s">
        <v>82</v>
      </c>
      <c r="T102" s="3" t="s">
        <v>82</v>
      </c>
      <c r="U102" s="3" t="s">
        <v>82</v>
      </c>
      <c r="V102" s="3"/>
      <c r="W102" s="3"/>
      <c r="X102" s="3"/>
      <c r="Y102" s="3"/>
      <c r="Z102" s="78" t="s">
        <v>281</v>
      </c>
      <c r="AA102" s="72" t="s">
        <v>292</v>
      </c>
      <c r="AB102" t="s">
        <v>17</v>
      </c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 t="s">
        <v>84</v>
      </c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S102" t="str">
        <f t="shared" si="21"/>
        <v>CORRECT</v>
      </c>
    </row>
    <row r="103" spans="2:71" ht="45" x14ac:dyDescent="0.25">
      <c r="B103" s="1">
        <v>44489</v>
      </c>
      <c r="C103" s="69" t="s">
        <v>24</v>
      </c>
      <c r="D103" s="42">
        <f>2+(18/60)</f>
        <v>2.2999999999999998</v>
      </c>
      <c r="E103" s="83" t="s">
        <v>60</v>
      </c>
      <c r="F103" s="3" t="s">
        <v>83</v>
      </c>
      <c r="G103" s="34" t="s">
        <v>288</v>
      </c>
      <c r="H103" t="s">
        <v>17</v>
      </c>
      <c r="K103" s="3" t="s">
        <v>82</v>
      </c>
      <c r="L103" s="3" t="s">
        <v>82</v>
      </c>
      <c r="M103" s="3" t="s">
        <v>82</v>
      </c>
      <c r="N103" s="3" t="s">
        <v>82</v>
      </c>
      <c r="O103" s="3" t="s">
        <v>82</v>
      </c>
      <c r="P103" s="3" t="s">
        <v>82</v>
      </c>
      <c r="Q103" s="3" t="s">
        <v>82</v>
      </c>
      <c r="R103" s="3" t="s">
        <v>82</v>
      </c>
      <c r="S103" s="3" t="s">
        <v>82</v>
      </c>
      <c r="T103" s="3" t="s">
        <v>82</v>
      </c>
      <c r="U103" s="3" t="s">
        <v>112</v>
      </c>
      <c r="V103" s="3"/>
      <c r="W103" s="3"/>
      <c r="X103" s="3"/>
      <c r="Y103" s="3"/>
      <c r="Z103" s="78" t="s">
        <v>281</v>
      </c>
      <c r="AA103" s="72" t="s">
        <v>293</v>
      </c>
      <c r="AB103" t="s">
        <v>17</v>
      </c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 t="s">
        <v>84</v>
      </c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S103" t="str">
        <f t="shared" si="21"/>
        <v>CORRECT</v>
      </c>
    </row>
    <row r="104" spans="2:71" ht="60" x14ac:dyDescent="0.25">
      <c r="B104" s="1">
        <v>44489</v>
      </c>
      <c r="C104" s="69" t="s">
        <v>24</v>
      </c>
      <c r="D104" s="42">
        <v>3</v>
      </c>
      <c r="E104" s="83" t="s">
        <v>60</v>
      </c>
      <c r="F104" s="3" t="s">
        <v>80</v>
      </c>
      <c r="G104" s="34" t="s">
        <v>289</v>
      </c>
      <c r="H104" t="s">
        <v>17</v>
      </c>
      <c r="K104" s="3" t="s">
        <v>82</v>
      </c>
      <c r="L104" s="3" t="s">
        <v>82</v>
      </c>
      <c r="M104" s="3" t="s">
        <v>82</v>
      </c>
      <c r="N104" s="3" t="s">
        <v>82</v>
      </c>
      <c r="O104" s="3" t="s">
        <v>82</v>
      </c>
      <c r="P104" s="3" t="s">
        <v>82</v>
      </c>
      <c r="Q104" s="3" t="s">
        <v>82</v>
      </c>
      <c r="R104" s="3" t="s">
        <v>82</v>
      </c>
      <c r="S104" s="3" t="s">
        <v>82</v>
      </c>
      <c r="T104" s="3" t="s">
        <v>82</v>
      </c>
      <c r="U104" s="3" t="s">
        <v>82</v>
      </c>
      <c r="V104" s="3"/>
      <c r="W104" s="3"/>
      <c r="X104" s="3"/>
      <c r="Y104" s="3"/>
      <c r="Z104" s="78" t="s">
        <v>297</v>
      </c>
      <c r="AA104" s="72" t="s">
        <v>298</v>
      </c>
      <c r="AB104" t="s">
        <v>17</v>
      </c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 t="s">
        <v>21</v>
      </c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S104" t="str">
        <f t="shared" si="21"/>
        <v>CORRECT</v>
      </c>
    </row>
    <row r="105" spans="2:71" ht="30" x14ac:dyDescent="0.25">
      <c r="B105" s="1">
        <v>44489</v>
      </c>
      <c r="C105" s="69" t="s">
        <v>24</v>
      </c>
      <c r="D105" s="42">
        <v>1.75</v>
      </c>
      <c r="E105" s="83" t="s">
        <v>60</v>
      </c>
      <c r="F105" s="3" t="s">
        <v>80</v>
      </c>
      <c r="G105" s="34" t="s">
        <v>287</v>
      </c>
      <c r="H105" t="s">
        <v>17</v>
      </c>
      <c r="K105" s="3" t="s">
        <v>82</v>
      </c>
      <c r="L105" s="3" t="s">
        <v>82</v>
      </c>
      <c r="M105" s="3" t="s">
        <v>82</v>
      </c>
      <c r="N105" s="3" t="s">
        <v>82</v>
      </c>
      <c r="O105" s="3" t="s">
        <v>82</v>
      </c>
      <c r="P105" s="3" t="s">
        <v>82</v>
      </c>
      <c r="Q105" s="3" t="s">
        <v>82</v>
      </c>
      <c r="R105" s="3" t="s">
        <v>82</v>
      </c>
      <c r="S105" s="3" t="s">
        <v>82</v>
      </c>
      <c r="T105" s="3" t="s">
        <v>82</v>
      </c>
      <c r="U105" s="3" t="s">
        <v>82</v>
      </c>
      <c r="V105" s="3"/>
      <c r="W105" s="3"/>
      <c r="X105" s="3"/>
      <c r="Y105" s="3"/>
      <c r="Z105" s="78" t="s">
        <v>297</v>
      </c>
      <c r="AA105" s="72" t="s">
        <v>299</v>
      </c>
      <c r="AB105" t="s">
        <v>17</v>
      </c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 t="s">
        <v>21</v>
      </c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S105" t="str">
        <f t="shared" si="21"/>
        <v>CORRECT</v>
      </c>
    </row>
    <row r="106" spans="2:71" ht="30" x14ac:dyDescent="0.25">
      <c r="B106" s="1">
        <v>44489</v>
      </c>
      <c r="C106" s="69" t="s">
        <v>24</v>
      </c>
      <c r="D106" s="42">
        <v>2</v>
      </c>
      <c r="E106" s="83" t="s">
        <v>60</v>
      </c>
      <c r="F106" s="3" t="s">
        <v>80</v>
      </c>
      <c r="G106" s="34" t="s">
        <v>290</v>
      </c>
      <c r="H106" t="s">
        <v>17</v>
      </c>
      <c r="K106" s="87" t="s">
        <v>82</v>
      </c>
      <c r="L106" s="87" t="s">
        <v>82</v>
      </c>
      <c r="M106" s="87" t="s">
        <v>82</v>
      </c>
      <c r="N106" s="87" t="s">
        <v>82</v>
      </c>
      <c r="O106" s="87" t="s">
        <v>82</v>
      </c>
      <c r="P106" s="87" t="s">
        <v>82</v>
      </c>
      <c r="Q106" s="87" t="s">
        <v>82</v>
      </c>
      <c r="R106" s="87" t="s">
        <v>82</v>
      </c>
      <c r="S106" s="87" t="s">
        <v>82</v>
      </c>
      <c r="T106" s="87" t="s">
        <v>82</v>
      </c>
      <c r="U106" s="87" t="s">
        <v>82</v>
      </c>
      <c r="V106" s="87"/>
      <c r="W106" s="87"/>
      <c r="X106" s="87"/>
      <c r="Y106" s="87"/>
      <c r="Z106" s="78" t="s">
        <v>297</v>
      </c>
      <c r="AA106" s="72" t="s">
        <v>299</v>
      </c>
      <c r="AB106" t="s">
        <v>17</v>
      </c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 t="s">
        <v>21</v>
      </c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S106" t="str">
        <f t="shared" si="21"/>
        <v>CORRECT</v>
      </c>
    </row>
    <row r="107" spans="2:71" x14ac:dyDescent="0.25">
      <c r="B107" s="1">
        <v>44490</v>
      </c>
      <c r="C107" s="69" t="s">
        <v>24</v>
      </c>
      <c r="D107" s="42">
        <v>1.5</v>
      </c>
      <c r="E107" s="83" t="s">
        <v>61</v>
      </c>
      <c r="F107" s="3" t="s">
        <v>80</v>
      </c>
      <c r="G107" s="34" t="s">
        <v>301</v>
      </c>
      <c r="H107" t="s">
        <v>17</v>
      </c>
      <c r="K107" s="87" t="s">
        <v>82</v>
      </c>
      <c r="L107" s="87" t="s">
        <v>82</v>
      </c>
      <c r="M107" s="87" t="s">
        <v>82</v>
      </c>
      <c r="N107" s="87" t="s">
        <v>82</v>
      </c>
      <c r="O107" s="87" t="s">
        <v>82</v>
      </c>
      <c r="P107" s="87" t="s">
        <v>82</v>
      </c>
      <c r="Q107" s="87" t="s">
        <v>82</v>
      </c>
      <c r="R107" s="87" t="s">
        <v>82</v>
      </c>
      <c r="S107" s="87" t="s">
        <v>82</v>
      </c>
      <c r="T107" s="87" t="s">
        <v>82</v>
      </c>
      <c r="U107" s="87" t="s">
        <v>82</v>
      </c>
      <c r="V107" s="87"/>
      <c r="W107" s="87"/>
      <c r="X107" s="87"/>
      <c r="Y107" s="87"/>
      <c r="Z107" s="84"/>
      <c r="AA107" s="79"/>
      <c r="AB107" t="s">
        <v>17</v>
      </c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 t="s">
        <v>21</v>
      </c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S107" t="str">
        <f t="shared" si="21"/>
        <v>CORRECT</v>
      </c>
    </row>
    <row r="108" spans="2:71" ht="60" x14ac:dyDescent="0.25">
      <c r="B108" s="1">
        <v>44490</v>
      </c>
      <c r="C108" s="69" t="s">
        <v>24</v>
      </c>
      <c r="D108" s="42">
        <v>4</v>
      </c>
      <c r="E108" t="s">
        <v>11</v>
      </c>
      <c r="F108" s="3" t="s">
        <v>83</v>
      </c>
      <c r="G108" s="34" t="s">
        <v>319</v>
      </c>
      <c r="H108" t="s">
        <v>17</v>
      </c>
      <c r="K108" s="87" t="s">
        <v>82</v>
      </c>
      <c r="L108" s="87" t="s">
        <v>82</v>
      </c>
      <c r="M108" s="87" t="s">
        <v>82</v>
      </c>
      <c r="N108" s="87" t="s">
        <v>82</v>
      </c>
      <c r="O108" s="87" t="s">
        <v>82</v>
      </c>
      <c r="P108" s="87" t="s">
        <v>82</v>
      </c>
      <c r="Q108" s="87" t="s">
        <v>82</v>
      </c>
      <c r="R108" s="87" t="s">
        <v>82</v>
      </c>
      <c r="S108" s="87" t="s">
        <v>82</v>
      </c>
      <c r="T108" s="87" t="s">
        <v>82</v>
      </c>
      <c r="U108" s="87" t="s">
        <v>82</v>
      </c>
      <c r="V108" s="87"/>
      <c r="W108" s="87"/>
      <c r="X108" s="87"/>
      <c r="Y108" s="87"/>
      <c r="Z108" s="84" t="s">
        <v>340</v>
      </c>
      <c r="AA108" s="79" t="s">
        <v>344</v>
      </c>
      <c r="AB108" t="s">
        <v>17</v>
      </c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 t="s">
        <v>84</v>
      </c>
      <c r="BP108" s="22"/>
      <c r="BS108" t="str">
        <f t="shared" si="21"/>
        <v>CORRECT</v>
      </c>
    </row>
    <row r="109" spans="2:71" ht="30" x14ac:dyDescent="0.25">
      <c r="B109" s="1">
        <v>44490</v>
      </c>
      <c r="C109" s="69" t="s">
        <v>24</v>
      </c>
      <c r="D109" s="42">
        <v>2</v>
      </c>
      <c r="E109" t="s">
        <v>316</v>
      </c>
      <c r="F109" s="3" t="s">
        <v>80</v>
      </c>
      <c r="G109" s="34" t="s">
        <v>320</v>
      </c>
      <c r="H109" t="s">
        <v>17</v>
      </c>
      <c r="K109" s="87" t="s">
        <v>82</v>
      </c>
      <c r="L109" s="87" t="s">
        <v>82</v>
      </c>
      <c r="M109" s="87" t="s">
        <v>82</v>
      </c>
      <c r="N109" s="87" t="s">
        <v>82</v>
      </c>
      <c r="O109" s="87" t="s">
        <v>82</v>
      </c>
      <c r="P109" s="87" t="s">
        <v>82</v>
      </c>
      <c r="Q109" s="87" t="s">
        <v>82</v>
      </c>
      <c r="R109" s="87" t="s">
        <v>82</v>
      </c>
      <c r="S109" s="87" t="s">
        <v>82</v>
      </c>
      <c r="T109" s="87" t="s">
        <v>82</v>
      </c>
      <c r="U109" s="87" t="s">
        <v>82</v>
      </c>
      <c r="V109" s="87"/>
      <c r="W109" s="87"/>
      <c r="X109" s="87"/>
      <c r="Y109" s="87"/>
      <c r="Z109" s="84" t="s">
        <v>341</v>
      </c>
      <c r="AA109" s="79"/>
      <c r="AB109" t="s">
        <v>17</v>
      </c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 t="s">
        <v>21</v>
      </c>
      <c r="BM109" s="22"/>
      <c r="BN109" s="22"/>
      <c r="BO109" s="22"/>
      <c r="BP109" s="22"/>
      <c r="BS109" t="str">
        <f t="shared" si="21"/>
        <v>CORRECT</v>
      </c>
    </row>
    <row r="110" spans="2:71" ht="75" x14ac:dyDescent="0.25">
      <c r="B110" s="1">
        <v>44490</v>
      </c>
      <c r="C110" s="69" t="s">
        <v>24</v>
      </c>
      <c r="D110" s="42">
        <v>2</v>
      </c>
      <c r="E110" t="s">
        <v>71</v>
      </c>
      <c r="F110" s="3" t="s">
        <v>83</v>
      </c>
      <c r="G110" s="34" t="s">
        <v>321</v>
      </c>
      <c r="H110" t="s">
        <v>17</v>
      </c>
      <c r="K110" s="3" t="s">
        <v>82</v>
      </c>
      <c r="L110" s="3" t="s">
        <v>82</v>
      </c>
      <c r="M110" s="3" t="s">
        <v>82</v>
      </c>
      <c r="N110" s="3" t="s">
        <v>82</v>
      </c>
      <c r="O110" s="3" t="s">
        <v>82</v>
      </c>
      <c r="P110" s="3" t="s">
        <v>82</v>
      </c>
      <c r="Q110" s="3" t="s">
        <v>82</v>
      </c>
      <c r="R110" s="3" t="s">
        <v>82</v>
      </c>
      <c r="S110" s="3" t="s">
        <v>112</v>
      </c>
      <c r="T110" s="3" t="s">
        <v>82</v>
      </c>
      <c r="U110" s="3" t="s">
        <v>82</v>
      </c>
      <c r="V110" s="3"/>
      <c r="W110" s="3"/>
      <c r="X110" s="3"/>
      <c r="Y110" s="3"/>
      <c r="Z110" s="84" t="s">
        <v>342</v>
      </c>
      <c r="AA110" s="79" t="s">
        <v>344</v>
      </c>
      <c r="AB110" t="s">
        <v>17</v>
      </c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 t="s">
        <v>84</v>
      </c>
      <c r="BN110" s="22"/>
      <c r="BO110" s="22"/>
      <c r="BP110" s="22"/>
      <c r="BS110" t="str">
        <f t="shared" si="21"/>
        <v>CORRECT</v>
      </c>
    </row>
    <row r="111" spans="2:71" ht="60" x14ac:dyDescent="0.25">
      <c r="B111" s="1">
        <v>44490</v>
      </c>
      <c r="C111" s="69" t="s">
        <v>24</v>
      </c>
      <c r="D111" s="42">
        <v>3</v>
      </c>
      <c r="E111" t="s">
        <v>72</v>
      </c>
      <c r="F111" s="3" t="s">
        <v>83</v>
      </c>
      <c r="G111" s="34" t="s">
        <v>322</v>
      </c>
      <c r="H111" t="s">
        <v>17</v>
      </c>
      <c r="K111" s="3" t="s">
        <v>82</v>
      </c>
      <c r="L111" s="3" t="s">
        <v>82</v>
      </c>
      <c r="M111" s="3" t="s">
        <v>82</v>
      </c>
      <c r="N111" s="3" t="s">
        <v>82</v>
      </c>
      <c r="O111" s="3" t="s">
        <v>82</v>
      </c>
      <c r="P111" s="3" t="s">
        <v>82</v>
      </c>
      <c r="Q111" s="3" t="s">
        <v>82</v>
      </c>
      <c r="R111" s="3" t="s">
        <v>82</v>
      </c>
      <c r="S111" s="3" t="s">
        <v>112</v>
      </c>
      <c r="T111" s="3" t="s">
        <v>82</v>
      </c>
      <c r="U111" s="3" t="s">
        <v>82</v>
      </c>
      <c r="V111" s="3"/>
      <c r="W111" s="3"/>
      <c r="X111" s="3"/>
      <c r="Y111" s="3"/>
      <c r="Z111" s="84" t="s">
        <v>343</v>
      </c>
      <c r="AA111" s="79" t="s">
        <v>344</v>
      </c>
      <c r="AB111" t="s">
        <v>17</v>
      </c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 t="s">
        <v>84</v>
      </c>
      <c r="BP111" s="22"/>
      <c r="BS111" t="str">
        <f t="shared" si="21"/>
        <v>CORRECT</v>
      </c>
    </row>
    <row r="112" spans="2:71" x14ac:dyDescent="0.25">
      <c r="B112" s="1">
        <v>44490</v>
      </c>
      <c r="C112" s="69" t="s">
        <v>24</v>
      </c>
      <c r="D112" s="42">
        <v>3.25</v>
      </c>
      <c r="E112" t="s">
        <v>3</v>
      </c>
      <c r="F112" s="3" t="s">
        <v>80</v>
      </c>
      <c r="G112" s="34" t="s">
        <v>324</v>
      </c>
      <c r="H112" t="s">
        <v>17</v>
      </c>
      <c r="K112" s="3" t="s">
        <v>82</v>
      </c>
      <c r="L112" s="3" t="s">
        <v>82</v>
      </c>
      <c r="M112" s="3" t="s">
        <v>82</v>
      </c>
      <c r="N112" s="3" t="s">
        <v>82</v>
      </c>
      <c r="O112" s="3" t="s">
        <v>82</v>
      </c>
      <c r="P112" s="3" t="s">
        <v>82</v>
      </c>
      <c r="Q112" s="3" t="s">
        <v>82</v>
      </c>
      <c r="R112" s="3" t="s">
        <v>82</v>
      </c>
      <c r="S112" s="3" t="s">
        <v>82</v>
      </c>
      <c r="T112" s="3" t="s">
        <v>82</v>
      </c>
      <c r="U112" s="3" t="s">
        <v>82</v>
      </c>
      <c r="V112" s="3"/>
      <c r="W112" s="3"/>
      <c r="X112" s="3"/>
      <c r="Y112" s="3"/>
      <c r="Z112" s="84" t="s">
        <v>345</v>
      </c>
      <c r="AA112" s="79"/>
      <c r="AB112" t="s">
        <v>17</v>
      </c>
      <c r="AC112" s="22" t="s">
        <v>21</v>
      </c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S112" t="str">
        <f t="shared" si="21"/>
        <v>CORRECT</v>
      </c>
    </row>
    <row r="113" spans="2:71" ht="60" x14ac:dyDescent="0.25">
      <c r="B113" s="1">
        <v>44490</v>
      </c>
      <c r="C113" s="69" t="s">
        <v>24</v>
      </c>
      <c r="D113" s="42">
        <v>3.5</v>
      </c>
      <c r="E113" t="s">
        <v>71</v>
      </c>
      <c r="F113" s="3" t="s">
        <v>83</v>
      </c>
      <c r="G113" s="34" t="s">
        <v>323</v>
      </c>
      <c r="H113" t="s">
        <v>17</v>
      </c>
      <c r="K113" s="3" t="s">
        <v>82</v>
      </c>
      <c r="L113" s="3" t="s">
        <v>82</v>
      </c>
      <c r="M113" s="3" t="s">
        <v>82</v>
      </c>
      <c r="N113" s="3" t="s">
        <v>82</v>
      </c>
      <c r="O113" s="3" t="s">
        <v>82</v>
      </c>
      <c r="P113" s="3" t="s">
        <v>82</v>
      </c>
      <c r="Q113" s="3" t="s">
        <v>82</v>
      </c>
      <c r="R113" s="3" t="s">
        <v>82</v>
      </c>
      <c r="S113" s="3" t="s">
        <v>82</v>
      </c>
      <c r="T113" s="3" t="s">
        <v>82</v>
      </c>
      <c r="U113" s="3" t="s">
        <v>82</v>
      </c>
      <c r="V113" s="3"/>
      <c r="W113" s="3"/>
      <c r="X113" s="3"/>
      <c r="Y113" s="3"/>
      <c r="Z113" s="84" t="s">
        <v>346</v>
      </c>
      <c r="AA113" s="79" t="s">
        <v>347</v>
      </c>
      <c r="AB113" t="s">
        <v>17</v>
      </c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 t="s">
        <v>84</v>
      </c>
      <c r="BN113" s="22"/>
      <c r="BO113" s="22"/>
      <c r="BP113" s="22"/>
      <c r="BS113" t="str">
        <f t="shared" si="21"/>
        <v>CORRECT</v>
      </c>
    </row>
    <row r="114" spans="2:71" ht="30" x14ac:dyDescent="0.25">
      <c r="B114" s="1">
        <v>44490</v>
      </c>
      <c r="C114" s="69" t="s">
        <v>24</v>
      </c>
      <c r="D114" s="42">
        <v>4</v>
      </c>
      <c r="E114" t="s">
        <v>1185</v>
      </c>
      <c r="F114" s="3" t="s">
        <v>83</v>
      </c>
      <c r="G114" s="34" t="s">
        <v>325</v>
      </c>
      <c r="H114" t="s">
        <v>17</v>
      </c>
      <c r="K114" s="3" t="s">
        <v>82</v>
      </c>
      <c r="L114" s="3" t="s">
        <v>82</v>
      </c>
      <c r="M114" s="3" t="s">
        <v>82</v>
      </c>
      <c r="N114" s="3" t="s">
        <v>82</v>
      </c>
      <c r="O114" s="3" t="s">
        <v>82</v>
      </c>
      <c r="P114" s="3" t="s">
        <v>82</v>
      </c>
      <c r="Q114" s="3" t="s">
        <v>82</v>
      </c>
      <c r="R114" s="3" t="s">
        <v>82</v>
      </c>
      <c r="S114" s="3" t="s">
        <v>82</v>
      </c>
      <c r="T114" s="3" t="s">
        <v>82</v>
      </c>
      <c r="U114" s="3" t="s">
        <v>112</v>
      </c>
      <c r="V114" s="3"/>
      <c r="W114" s="3"/>
      <c r="X114" s="3"/>
      <c r="Y114" s="3"/>
      <c r="Z114" s="84"/>
      <c r="AA114" s="79" t="s">
        <v>505</v>
      </c>
      <c r="AB114" t="s">
        <v>17</v>
      </c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 t="s">
        <v>84</v>
      </c>
      <c r="BL114" s="22"/>
      <c r="BM114" s="22"/>
      <c r="BN114" s="22"/>
      <c r="BO114" s="22"/>
      <c r="BP114" s="22"/>
      <c r="BS114" t="str">
        <f t="shared" si="21"/>
        <v>CORRECT</v>
      </c>
    </row>
    <row r="115" spans="2:71" x14ac:dyDescent="0.25">
      <c r="B115" s="1">
        <v>44490</v>
      </c>
      <c r="C115" s="69" t="s">
        <v>24</v>
      </c>
      <c r="D115" s="42">
        <v>1</v>
      </c>
      <c r="E115" t="s">
        <v>1185</v>
      </c>
      <c r="F115" s="15" t="s">
        <v>80</v>
      </c>
      <c r="G115" s="34" t="s">
        <v>326</v>
      </c>
      <c r="H115" t="s">
        <v>17</v>
      </c>
      <c r="K115" s="3" t="s">
        <v>82</v>
      </c>
      <c r="L115" s="3" t="s">
        <v>82</v>
      </c>
      <c r="M115" s="3" t="s">
        <v>82</v>
      </c>
      <c r="N115" s="3" t="s">
        <v>82</v>
      </c>
      <c r="O115" s="3" t="s">
        <v>82</v>
      </c>
      <c r="P115" s="3" t="s">
        <v>82</v>
      </c>
      <c r="Q115" s="3" t="s">
        <v>82</v>
      </c>
      <c r="R115" s="3" t="s">
        <v>82</v>
      </c>
      <c r="S115" s="3" t="s">
        <v>82</v>
      </c>
      <c r="T115" s="3" t="s">
        <v>82</v>
      </c>
      <c r="U115" s="3" t="s">
        <v>82</v>
      </c>
      <c r="V115" s="3"/>
      <c r="W115" s="3"/>
      <c r="X115" s="3"/>
      <c r="Y115" s="3"/>
      <c r="Z115" s="79"/>
      <c r="AA115" s="79"/>
      <c r="AB115" t="s">
        <v>17</v>
      </c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 t="s">
        <v>21</v>
      </c>
      <c r="BL115" s="22"/>
      <c r="BM115" s="22"/>
      <c r="BN115" s="22"/>
      <c r="BO115" s="22"/>
      <c r="BP115" s="22"/>
      <c r="BS115" t="str">
        <f t="shared" si="21"/>
        <v>CORRECT</v>
      </c>
    </row>
    <row r="116" spans="2:71" ht="60" x14ac:dyDescent="0.25">
      <c r="B116" s="1">
        <v>44494</v>
      </c>
      <c r="C116" s="69" t="s">
        <v>349</v>
      </c>
      <c r="D116" s="42">
        <v>0.75</v>
      </c>
      <c r="E116" t="s">
        <v>8</v>
      </c>
      <c r="F116" s="3" t="s">
        <v>80</v>
      </c>
      <c r="G116" s="34" t="s">
        <v>348</v>
      </c>
      <c r="H116" t="s">
        <v>17</v>
      </c>
      <c r="K116" s="3" t="s">
        <v>82</v>
      </c>
      <c r="L116" s="3" t="s">
        <v>82</v>
      </c>
      <c r="M116" s="3" t="s">
        <v>82</v>
      </c>
      <c r="N116" s="3" t="s">
        <v>82</v>
      </c>
      <c r="O116" s="3" t="s">
        <v>82</v>
      </c>
      <c r="P116" s="3" t="s">
        <v>82</v>
      </c>
      <c r="Q116" s="3" t="s">
        <v>82</v>
      </c>
      <c r="R116" s="3" t="s">
        <v>82</v>
      </c>
      <c r="S116" s="3" t="s">
        <v>82</v>
      </c>
      <c r="T116" s="3" t="s">
        <v>82</v>
      </c>
      <c r="U116" s="3" t="s">
        <v>82</v>
      </c>
      <c r="V116" s="3"/>
      <c r="W116" s="3"/>
      <c r="X116" s="3"/>
      <c r="Y116" s="3"/>
      <c r="Z116" s="84" t="s">
        <v>350</v>
      </c>
      <c r="AA116" s="79"/>
      <c r="AB116" t="s">
        <v>17</v>
      </c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 t="s">
        <v>21</v>
      </c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S116" t="str">
        <f t="shared" si="21"/>
        <v>CORRECT</v>
      </c>
    </row>
    <row r="117" spans="2:71" ht="45" x14ac:dyDescent="0.25">
      <c r="B117" s="1">
        <v>44494</v>
      </c>
      <c r="C117" s="69" t="s">
        <v>24</v>
      </c>
      <c r="D117" s="42"/>
      <c r="E117" t="s">
        <v>353</v>
      </c>
      <c r="F117" s="3" t="s">
        <v>133</v>
      </c>
      <c r="G117" s="34" t="s">
        <v>352</v>
      </c>
      <c r="H117" t="s">
        <v>17</v>
      </c>
      <c r="K117" s="3" t="s">
        <v>82</v>
      </c>
      <c r="L117" s="3" t="s">
        <v>82</v>
      </c>
      <c r="M117" s="3" t="s">
        <v>82</v>
      </c>
      <c r="N117" s="3" t="s">
        <v>82</v>
      </c>
      <c r="O117" s="3" t="s">
        <v>82</v>
      </c>
      <c r="P117" s="3" t="s">
        <v>82</v>
      </c>
      <c r="Q117" s="3" t="s">
        <v>82</v>
      </c>
      <c r="R117" s="3" t="s">
        <v>82</v>
      </c>
      <c r="S117" s="3" t="s">
        <v>82</v>
      </c>
      <c r="T117" s="3" t="s">
        <v>82</v>
      </c>
      <c r="U117" s="3" t="s">
        <v>82</v>
      </c>
      <c r="V117" s="3"/>
      <c r="W117" s="3"/>
      <c r="X117" s="3"/>
      <c r="Y117" s="3"/>
      <c r="Z117" s="79" t="s">
        <v>354</v>
      </c>
      <c r="AA117" s="79"/>
      <c r="AB117" t="s">
        <v>17</v>
      </c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 t="s">
        <v>84</v>
      </c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S117" t="str">
        <f t="shared" si="21"/>
        <v>CORRECT</v>
      </c>
    </row>
    <row r="118" spans="2:71" x14ac:dyDescent="0.25">
      <c r="B118" s="1">
        <v>44494</v>
      </c>
      <c r="C118" s="69" t="s">
        <v>24</v>
      </c>
      <c r="D118" s="42">
        <v>3</v>
      </c>
      <c r="E118" t="s">
        <v>91</v>
      </c>
      <c r="F118" s="3" t="s">
        <v>80</v>
      </c>
      <c r="G118" s="34" t="s">
        <v>355</v>
      </c>
      <c r="H118" t="s">
        <v>17</v>
      </c>
      <c r="K118" s="3" t="s">
        <v>82</v>
      </c>
      <c r="L118" s="3" t="s">
        <v>82</v>
      </c>
      <c r="M118" s="3" t="s">
        <v>82</v>
      </c>
      <c r="N118" s="3" t="s">
        <v>82</v>
      </c>
      <c r="O118" s="3" t="s">
        <v>82</v>
      </c>
      <c r="P118" s="3" t="s">
        <v>82</v>
      </c>
      <c r="Q118" s="3" t="s">
        <v>82</v>
      </c>
      <c r="R118" s="3" t="s">
        <v>82</v>
      </c>
      <c r="S118" s="3" t="s">
        <v>82</v>
      </c>
      <c r="T118" s="3" t="s">
        <v>82</v>
      </c>
      <c r="U118" s="3" t="s">
        <v>82</v>
      </c>
      <c r="V118" s="3"/>
      <c r="W118" s="3"/>
      <c r="X118" s="3"/>
      <c r="Y118" s="3"/>
      <c r="Z118" s="79"/>
      <c r="AA118" s="79"/>
      <c r="AB118" t="s">
        <v>17</v>
      </c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 t="s">
        <v>21</v>
      </c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S118" t="str">
        <f t="shared" si="21"/>
        <v>CORRECT</v>
      </c>
    </row>
    <row r="119" spans="2:71" x14ac:dyDescent="0.25">
      <c r="B119" s="1">
        <v>44494</v>
      </c>
      <c r="C119" s="69" t="s">
        <v>24</v>
      </c>
      <c r="D119" s="42">
        <v>2</v>
      </c>
      <c r="E119" t="s">
        <v>91</v>
      </c>
      <c r="F119" s="3" t="s">
        <v>80</v>
      </c>
      <c r="G119" s="34" t="s">
        <v>356</v>
      </c>
      <c r="H119" t="s">
        <v>17</v>
      </c>
      <c r="K119" s="3" t="s">
        <v>82</v>
      </c>
      <c r="L119" s="3" t="s">
        <v>82</v>
      </c>
      <c r="M119" s="3" t="s">
        <v>82</v>
      </c>
      <c r="N119" s="3" t="s">
        <v>82</v>
      </c>
      <c r="O119" s="3" t="s">
        <v>82</v>
      </c>
      <c r="P119" s="3" t="s">
        <v>82</v>
      </c>
      <c r="Q119" s="3" t="s">
        <v>82</v>
      </c>
      <c r="R119" s="3" t="s">
        <v>82</v>
      </c>
      <c r="S119" s="3" t="s">
        <v>82</v>
      </c>
      <c r="T119" s="3" t="s">
        <v>82</v>
      </c>
      <c r="U119" s="3" t="s">
        <v>82</v>
      </c>
      <c r="V119" s="3"/>
      <c r="W119" s="3"/>
      <c r="X119" s="3"/>
      <c r="Y119" s="3"/>
      <c r="Z119" s="79"/>
      <c r="AA119" s="79"/>
      <c r="AB119" t="s">
        <v>17</v>
      </c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 t="s">
        <v>21</v>
      </c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S119" t="str">
        <f t="shared" si="21"/>
        <v>CORRECT</v>
      </c>
    </row>
    <row r="120" spans="2:71" ht="60" x14ac:dyDescent="0.25">
      <c r="B120" s="1">
        <v>44494</v>
      </c>
      <c r="C120" s="69" t="s">
        <v>24</v>
      </c>
      <c r="D120" s="42">
        <v>4</v>
      </c>
      <c r="E120" t="s">
        <v>91</v>
      </c>
      <c r="F120" s="3" t="s">
        <v>83</v>
      </c>
      <c r="G120" s="34" t="s">
        <v>357</v>
      </c>
      <c r="H120" t="s">
        <v>17</v>
      </c>
      <c r="K120" s="3" t="s">
        <v>82</v>
      </c>
      <c r="L120" s="3" t="s">
        <v>82</v>
      </c>
      <c r="M120" s="3" t="s">
        <v>82</v>
      </c>
      <c r="N120" s="3" t="s">
        <v>82</v>
      </c>
      <c r="O120" s="3" t="s">
        <v>82</v>
      </c>
      <c r="P120" s="3" t="s">
        <v>82</v>
      </c>
      <c r="Q120" s="3" t="s">
        <v>82</v>
      </c>
      <c r="R120" s="3" t="s">
        <v>82</v>
      </c>
      <c r="S120" s="3" t="s">
        <v>82</v>
      </c>
      <c r="T120" s="3" t="s">
        <v>82</v>
      </c>
      <c r="U120" s="3" t="s">
        <v>82</v>
      </c>
      <c r="V120" s="3"/>
      <c r="W120" s="3"/>
      <c r="X120" s="3"/>
      <c r="Y120" s="3"/>
      <c r="Z120" s="79"/>
      <c r="AA120" s="79" t="s">
        <v>358</v>
      </c>
      <c r="AB120" t="s">
        <v>17</v>
      </c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 t="s">
        <v>84</v>
      </c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S120" t="str">
        <f t="shared" si="21"/>
        <v>CORRECT</v>
      </c>
    </row>
    <row r="121" spans="2:71" ht="45" x14ac:dyDescent="0.25">
      <c r="B121" s="1">
        <v>44494</v>
      </c>
      <c r="C121" s="69" t="s">
        <v>24</v>
      </c>
      <c r="D121" s="42">
        <v>5.67</v>
      </c>
      <c r="E121" t="s">
        <v>91</v>
      </c>
      <c r="F121" s="3" t="s">
        <v>83</v>
      </c>
      <c r="G121" s="34" t="s">
        <v>359</v>
      </c>
      <c r="H121" t="s">
        <v>17</v>
      </c>
      <c r="K121" s="3" t="s">
        <v>112</v>
      </c>
      <c r="L121" s="3" t="s">
        <v>82</v>
      </c>
      <c r="M121" s="3" t="s">
        <v>112</v>
      </c>
      <c r="N121" s="3" t="s">
        <v>82</v>
      </c>
      <c r="O121" s="3" t="s">
        <v>82</v>
      </c>
      <c r="P121" s="3" t="s">
        <v>82</v>
      </c>
      <c r="Q121" s="3" t="s">
        <v>82</v>
      </c>
      <c r="R121" s="3" t="s">
        <v>82</v>
      </c>
      <c r="S121" s="3" t="s">
        <v>82</v>
      </c>
      <c r="T121" s="3" t="s">
        <v>82</v>
      </c>
      <c r="U121" s="3" t="s">
        <v>82</v>
      </c>
      <c r="V121" s="3"/>
      <c r="W121" s="3"/>
      <c r="X121" s="3"/>
      <c r="Y121" s="3"/>
      <c r="Z121" s="79"/>
      <c r="AA121" s="79" t="s">
        <v>360</v>
      </c>
      <c r="AB121" t="s">
        <v>17</v>
      </c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 t="s">
        <v>84</v>
      </c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S121" t="str">
        <f t="shared" si="21"/>
        <v>CORRECT</v>
      </c>
    </row>
    <row r="122" spans="2:71" ht="90" x14ac:dyDescent="0.25">
      <c r="B122" s="1">
        <v>44494</v>
      </c>
      <c r="C122" s="69" t="s">
        <v>24</v>
      </c>
      <c r="D122" s="42">
        <v>3</v>
      </c>
      <c r="E122" t="s">
        <v>59</v>
      </c>
      <c r="F122" s="3" t="s">
        <v>83</v>
      </c>
      <c r="G122" s="34" t="s">
        <v>361</v>
      </c>
      <c r="H122" t="s">
        <v>17</v>
      </c>
      <c r="K122" s="3" t="s">
        <v>82</v>
      </c>
      <c r="L122" s="3" t="s">
        <v>82</v>
      </c>
      <c r="M122" s="3" t="s">
        <v>82</v>
      </c>
      <c r="N122" s="3" t="s">
        <v>82</v>
      </c>
      <c r="O122" s="3" t="s">
        <v>82</v>
      </c>
      <c r="P122" s="3" t="s">
        <v>82</v>
      </c>
      <c r="Q122" s="3" t="s">
        <v>82</v>
      </c>
      <c r="R122" s="3" t="s">
        <v>82</v>
      </c>
      <c r="S122" s="3" t="s">
        <v>82</v>
      </c>
      <c r="T122" s="3" t="s">
        <v>82</v>
      </c>
      <c r="U122" s="3" t="s">
        <v>82</v>
      </c>
      <c r="V122" s="3"/>
      <c r="W122" s="3"/>
      <c r="X122" s="3"/>
      <c r="Y122" s="3"/>
      <c r="Z122" s="79" t="s">
        <v>366</v>
      </c>
      <c r="AA122" s="79" t="s">
        <v>365</v>
      </c>
      <c r="AB122" t="s">
        <v>17</v>
      </c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 t="s">
        <v>84</v>
      </c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S122" t="str">
        <f t="shared" si="21"/>
        <v>CORRECT</v>
      </c>
    </row>
    <row r="123" spans="2:71" ht="105" x14ac:dyDescent="0.25">
      <c r="B123" s="1">
        <v>44494</v>
      </c>
      <c r="C123" s="69" t="s">
        <v>24</v>
      </c>
      <c r="D123" s="42">
        <v>6</v>
      </c>
      <c r="E123" t="s">
        <v>59</v>
      </c>
      <c r="F123" s="3" t="s">
        <v>83</v>
      </c>
      <c r="G123" s="34" t="s">
        <v>362</v>
      </c>
      <c r="H123" t="s">
        <v>17</v>
      </c>
      <c r="K123" s="3" t="s">
        <v>82</v>
      </c>
      <c r="L123" s="3" t="s">
        <v>82</v>
      </c>
      <c r="M123" s="3" t="s">
        <v>82</v>
      </c>
      <c r="N123" s="3" t="s">
        <v>82</v>
      </c>
      <c r="O123" s="3" t="s">
        <v>82</v>
      </c>
      <c r="P123" s="3" t="s">
        <v>82</v>
      </c>
      <c r="Q123" s="3" t="s">
        <v>82</v>
      </c>
      <c r="R123" s="3" t="s">
        <v>82</v>
      </c>
      <c r="S123" s="3" t="s">
        <v>82</v>
      </c>
      <c r="T123" s="3" t="s">
        <v>82</v>
      </c>
      <c r="U123" s="3" t="s">
        <v>82</v>
      </c>
      <c r="V123" s="3"/>
      <c r="W123" s="3"/>
      <c r="X123" s="3"/>
      <c r="Y123" s="92" t="s">
        <v>112</v>
      </c>
      <c r="Z123" s="79"/>
      <c r="AA123" s="79" t="s">
        <v>367</v>
      </c>
      <c r="AB123" t="s">
        <v>17</v>
      </c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 t="s">
        <v>84</v>
      </c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S123" t="str">
        <f t="shared" si="21"/>
        <v>CORRECT</v>
      </c>
    </row>
    <row r="124" spans="2:71" ht="105" x14ac:dyDescent="0.25">
      <c r="B124" s="1">
        <v>44494</v>
      </c>
      <c r="C124" s="69" t="s">
        <v>24</v>
      </c>
      <c r="D124" s="42">
        <v>2</v>
      </c>
      <c r="E124" t="s">
        <v>59</v>
      </c>
      <c r="F124" s="3" t="s">
        <v>80</v>
      </c>
      <c r="G124" s="34" t="s">
        <v>363</v>
      </c>
      <c r="H124" t="s">
        <v>17</v>
      </c>
      <c r="K124" s="3" t="s">
        <v>82</v>
      </c>
      <c r="L124" s="3" t="s">
        <v>82</v>
      </c>
      <c r="M124" s="3" t="s">
        <v>82</v>
      </c>
      <c r="N124" s="3" t="s">
        <v>82</v>
      </c>
      <c r="O124" s="3" t="s">
        <v>82</v>
      </c>
      <c r="P124" s="3" t="s">
        <v>82</v>
      </c>
      <c r="Q124" s="3" t="s">
        <v>82</v>
      </c>
      <c r="R124" s="3" t="s">
        <v>82</v>
      </c>
      <c r="S124" s="3" t="s">
        <v>82</v>
      </c>
      <c r="T124" s="3" t="s">
        <v>82</v>
      </c>
      <c r="U124" s="3" t="s">
        <v>82</v>
      </c>
      <c r="V124" s="3"/>
      <c r="W124" s="3"/>
      <c r="X124" s="3"/>
      <c r="Y124" s="92" t="s">
        <v>82</v>
      </c>
      <c r="Z124" s="79" t="s">
        <v>372</v>
      </c>
      <c r="AA124" s="79"/>
      <c r="AB124" t="s">
        <v>17</v>
      </c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 t="s">
        <v>21</v>
      </c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S124" t="str">
        <f t="shared" si="21"/>
        <v>CORRECT</v>
      </c>
    </row>
    <row r="125" spans="2:71" ht="45" x14ac:dyDescent="0.25">
      <c r="B125" s="1">
        <v>44494</v>
      </c>
      <c r="C125" s="69" t="s">
        <v>24</v>
      </c>
      <c r="D125" s="42">
        <f>6+49/60</f>
        <v>6.8166666666666664</v>
      </c>
      <c r="E125" t="s">
        <v>59</v>
      </c>
      <c r="F125" s="3" t="s">
        <v>80</v>
      </c>
      <c r="G125" s="34" t="s">
        <v>375</v>
      </c>
      <c r="H125" t="s">
        <v>17</v>
      </c>
      <c r="K125" s="3" t="s">
        <v>82</v>
      </c>
      <c r="L125" s="3" t="s">
        <v>82</v>
      </c>
      <c r="M125" s="3" t="s">
        <v>82</v>
      </c>
      <c r="N125" s="3" t="s">
        <v>82</v>
      </c>
      <c r="O125" s="3" t="s">
        <v>82</v>
      </c>
      <c r="P125" s="3" t="s">
        <v>82</v>
      </c>
      <c r="Q125" s="3" t="s">
        <v>82</v>
      </c>
      <c r="R125" s="3" t="s">
        <v>82</v>
      </c>
      <c r="S125" s="3" t="s">
        <v>82</v>
      </c>
      <c r="T125" s="3" t="s">
        <v>82</v>
      </c>
      <c r="U125" s="3" t="s">
        <v>82</v>
      </c>
      <c r="V125" s="3"/>
      <c r="W125" s="3"/>
      <c r="X125" s="3"/>
      <c r="Y125" s="92" t="s">
        <v>82</v>
      </c>
      <c r="Z125" s="79" t="s">
        <v>376</v>
      </c>
      <c r="AA125" s="79"/>
      <c r="AB125" t="s">
        <v>17</v>
      </c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 t="s">
        <v>21</v>
      </c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S125" t="str">
        <f t="shared" si="21"/>
        <v>CORRECT</v>
      </c>
    </row>
    <row r="126" spans="2:71" ht="105" x14ac:dyDescent="0.25">
      <c r="B126" s="1">
        <v>44494</v>
      </c>
      <c r="C126" s="69" t="s">
        <v>24</v>
      </c>
      <c r="D126" s="42">
        <v>7</v>
      </c>
      <c r="E126" t="s">
        <v>59</v>
      </c>
      <c r="F126" s="3" t="s">
        <v>83</v>
      </c>
      <c r="G126" s="34" t="s">
        <v>373</v>
      </c>
      <c r="H126" t="s">
        <v>17</v>
      </c>
      <c r="K126" s="3" t="s">
        <v>82</v>
      </c>
      <c r="L126" s="3" t="s">
        <v>82</v>
      </c>
      <c r="M126" s="3" t="s">
        <v>82</v>
      </c>
      <c r="N126" s="3" t="s">
        <v>82</v>
      </c>
      <c r="O126" s="3" t="s">
        <v>82</v>
      </c>
      <c r="P126" s="3" t="s">
        <v>82</v>
      </c>
      <c r="Q126" s="3" t="s">
        <v>82</v>
      </c>
      <c r="R126" s="3" t="s">
        <v>82</v>
      </c>
      <c r="S126" s="3" t="s">
        <v>82</v>
      </c>
      <c r="T126" s="3" t="s">
        <v>82</v>
      </c>
      <c r="U126" s="3" t="s">
        <v>82</v>
      </c>
      <c r="V126" s="3"/>
      <c r="W126" s="3"/>
      <c r="X126" s="3"/>
      <c r="Y126" s="92" t="s">
        <v>82</v>
      </c>
      <c r="Z126" s="79" t="s">
        <v>378</v>
      </c>
      <c r="AA126" s="79"/>
      <c r="AB126" t="s">
        <v>17</v>
      </c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 t="s">
        <v>84</v>
      </c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S126" t="str">
        <f t="shared" si="21"/>
        <v>CORRECT</v>
      </c>
    </row>
    <row r="127" spans="2:71" ht="30" x14ac:dyDescent="0.25">
      <c r="B127" s="1">
        <v>44494</v>
      </c>
      <c r="C127" s="69" t="s">
        <v>24</v>
      </c>
      <c r="D127" s="42">
        <f>53/60</f>
        <v>0.8833333333333333</v>
      </c>
      <c r="E127" t="s">
        <v>59</v>
      </c>
      <c r="F127" s="3" t="s">
        <v>80</v>
      </c>
      <c r="G127" s="34" t="s">
        <v>374</v>
      </c>
      <c r="H127" t="s">
        <v>17</v>
      </c>
      <c r="K127" s="3" t="s">
        <v>82</v>
      </c>
      <c r="L127" s="3" t="s">
        <v>82</v>
      </c>
      <c r="M127" s="3" t="s">
        <v>82</v>
      </c>
      <c r="N127" s="3" t="s">
        <v>82</v>
      </c>
      <c r="O127" s="3" t="s">
        <v>82</v>
      </c>
      <c r="P127" s="3" t="s">
        <v>82</v>
      </c>
      <c r="Q127" s="3" t="s">
        <v>82</v>
      </c>
      <c r="R127" s="3" t="s">
        <v>82</v>
      </c>
      <c r="S127" s="3" t="s">
        <v>82</v>
      </c>
      <c r="T127" s="3" t="s">
        <v>82</v>
      </c>
      <c r="U127" s="3" t="s">
        <v>82</v>
      </c>
      <c r="V127" s="3"/>
      <c r="W127" s="3"/>
      <c r="X127" s="3"/>
      <c r="Y127" s="92" t="s">
        <v>82</v>
      </c>
      <c r="Z127" s="79" t="s">
        <v>379</v>
      </c>
      <c r="AA127" s="79"/>
      <c r="AB127" t="s">
        <v>17</v>
      </c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 t="s">
        <v>21</v>
      </c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S127" t="str">
        <f t="shared" si="21"/>
        <v>CORRECT</v>
      </c>
    </row>
    <row r="128" spans="2:71" ht="45" x14ac:dyDescent="0.25">
      <c r="B128" s="1">
        <v>44494</v>
      </c>
      <c r="C128" s="69" t="s">
        <v>24</v>
      </c>
      <c r="D128" s="42">
        <v>12</v>
      </c>
      <c r="E128" t="s">
        <v>59</v>
      </c>
      <c r="F128" s="3" t="s">
        <v>83</v>
      </c>
      <c r="G128" s="34" t="s">
        <v>364</v>
      </c>
      <c r="H128" t="s">
        <v>17</v>
      </c>
      <c r="K128" s="3" t="s">
        <v>82</v>
      </c>
      <c r="L128" s="3" t="s">
        <v>82</v>
      </c>
      <c r="M128" s="3" t="s">
        <v>82</v>
      </c>
      <c r="N128" s="3" t="s">
        <v>82</v>
      </c>
      <c r="O128" s="3" t="s">
        <v>82</v>
      </c>
      <c r="P128" s="3" t="s">
        <v>82</v>
      </c>
      <c r="Q128" s="3" t="s">
        <v>82</v>
      </c>
      <c r="R128" s="3" t="s">
        <v>82</v>
      </c>
      <c r="S128" s="3" t="s">
        <v>82</v>
      </c>
      <c r="T128" s="3" t="s">
        <v>82</v>
      </c>
      <c r="U128" s="3" t="s">
        <v>82</v>
      </c>
      <c r="V128" s="3"/>
      <c r="W128" s="3"/>
      <c r="X128" s="3"/>
      <c r="Y128" s="92" t="s">
        <v>82</v>
      </c>
      <c r="Z128" s="79" t="s">
        <v>379</v>
      </c>
      <c r="AA128" s="79" t="s">
        <v>377</v>
      </c>
      <c r="AB128" t="s">
        <v>17</v>
      </c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 t="s">
        <v>84</v>
      </c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S128" t="str">
        <f t="shared" si="21"/>
        <v>CORRECT</v>
      </c>
    </row>
    <row r="129" spans="2:71" x14ac:dyDescent="0.25">
      <c r="B129" s="1">
        <v>44494</v>
      </c>
      <c r="C129" s="69" t="s">
        <v>24</v>
      </c>
      <c r="D129" s="42">
        <f>3+52/60</f>
        <v>3.8666666666666667</v>
      </c>
      <c r="E129" t="s">
        <v>59</v>
      </c>
      <c r="F129" s="3" t="s">
        <v>80</v>
      </c>
      <c r="G129" s="34" t="s">
        <v>380</v>
      </c>
      <c r="H129" t="s">
        <v>17</v>
      </c>
      <c r="K129" s="3" t="s">
        <v>82</v>
      </c>
      <c r="L129" s="3" t="s">
        <v>82</v>
      </c>
      <c r="M129" s="3" t="s">
        <v>82</v>
      </c>
      <c r="N129" s="3" t="s">
        <v>82</v>
      </c>
      <c r="O129" s="3" t="s">
        <v>82</v>
      </c>
      <c r="P129" s="3" t="s">
        <v>82</v>
      </c>
      <c r="Q129" s="3" t="s">
        <v>82</v>
      </c>
      <c r="R129" s="3" t="s">
        <v>82</v>
      </c>
      <c r="S129" s="3" t="s">
        <v>82</v>
      </c>
      <c r="T129" s="3" t="s">
        <v>82</v>
      </c>
      <c r="U129" s="3" t="s">
        <v>82</v>
      </c>
      <c r="V129" s="3"/>
      <c r="W129" s="3"/>
      <c r="X129" s="3"/>
      <c r="Y129" s="92" t="s">
        <v>82</v>
      </c>
      <c r="Z129" s="79"/>
      <c r="AA129" s="79"/>
      <c r="AB129" t="s">
        <v>17</v>
      </c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 t="s">
        <v>21</v>
      </c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S129" t="str">
        <f t="shared" si="21"/>
        <v>CORRECT</v>
      </c>
    </row>
    <row r="130" spans="2:71" ht="30" x14ac:dyDescent="0.25">
      <c r="B130" s="1">
        <v>44494</v>
      </c>
      <c r="C130" s="69" t="s">
        <v>24</v>
      </c>
      <c r="D130" s="42">
        <f>1+0.2</f>
        <v>1.2</v>
      </c>
      <c r="E130" t="s">
        <v>59</v>
      </c>
      <c r="F130" s="3" t="s">
        <v>83</v>
      </c>
      <c r="G130" s="34" t="s">
        <v>381</v>
      </c>
      <c r="H130" t="s">
        <v>17</v>
      </c>
      <c r="K130" s="3" t="s">
        <v>82</v>
      </c>
      <c r="L130" s="3" t="s">
        <v>82</v>
      </c>
      <c r="M130" s="3" t="s">
        <v>82</v>
      </c>
      <c r="N130" s="3" t="s">
        <v>82</v>
      </c>
      <c r="O130" s="3" t="s">
        <v>82</v>
      </c>
      <c r="P130" s="3" t="s">
        <v>82</v>
      </c>
      <c r="Q130" s="3" t="s">
        <v>82</v>
      </c>
      <c r="R130" s="3" t="s">
        <v>82</v>
      </c>
      <c r="S130" s="3" t="s">
        <v>82</v>
      </c>
      <c r="T130" s="3" t="s">
        <v>82</v>
      </c>
      <c r="U130" s="3" t="s">
        <v>82</v>
      </c>
      <c r="V130" s="3"/>
      <c r="W130" s="3"/>
      <c r="X130" s="3"/>
      <c r="Y130" s="92" t="s">
        <v>82</v>
      </c>
      <c r="Z130" s="79" t="s">
        <v>388</v>
      </c>
      <c r="AA130" s="79"/>
      <c r="AB130" t="s">
        <v>17</v>
      </c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 t="s">
        <v>84</v>
      </c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S130" t="str">
        <f t="shared" si="21"/>
        <v>CORRECT</v>
      </c>
    </row>
    <row r="131" spans="2:71" ht="30" x14ac:dyDescent="0.25">
      <c r="B131" s="1">
        <v>44494</v>
      </c>
      <c r="C131" s="69" t="s">
        <v>24</v>
      </c>
      <c r="D131" s="42">
        <f>6+17/60</f>
        <v>6.2833333333333332</v>
      </c>
      <c r="E131" t="s">
        <v>59</v>
      </c>
      <c r="F131" s="3" t="s">
        <v>80</v>
      </c>
      <c r="G131" s="34" t="s">
        <v>382</v>
      </c>
      <c r="H131" t="s">
        <v>17</v>
      </c>
      <c r="K131" s="3" t="s">
        <v>82</v>
      </c>
      <c r="L131" s="3" t="s">
        <v>82</v>
      </c>
      <c r="M131" s="3" t="s">
        <v>82</v>
      </c>
      <c r="N131" s="3" t="s">
        <v>82</v>
      </c>
      <c r="O131" s="3" t="s">
        <v>82</v>
      </c>
      <c r="P131" s="3" t="s">
        <v>82</v>
      </c>
      <c r="Q131" s="3" t="s">
        <v>82</v>
      </c>
      <c r="R131" s="3" t="s">
        <v>82</v>
      </c>
      <c r="S131" s="3" t="s">
        <v>82</v>
      </c>
      <c r="T131" s="3" t="s">
        <v>82</v>
      </c>
      <c r="U131" s="3" t="s">
        <v>82</v>
      </c>
      <c r="V131" s="3"/>
      <c r="W131" s="3"/>
      <c r="X131" s="3"/>
      <c r="Y131" s="92" t="s">
        <v>82</v>
      </c>
      <c r="Z131" s="79" t="s">
        <v>379</v>
      </c>
      <c r="AA131" s="79"/>
      <c r="AB131" t="s">
        <v>17</v>
      </c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 t="s">
        <v>21</v>
      </c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S131" t="str">
        <f t="shared" si="21"/>
        <v>CORRECT</v>
      </c>
    </row>
    <row r="132" spans="2:71" ht="30" x14ac:dyDescent="0.25">
      <c r="B132" s="1">
        <v>44494</v>
      </c>
      <c r="C132" s="69" t="s">
        <v>24</v>
      </c>
      <c r="D132" s="42">
        <f>3+5/6</f>
        <v>3.8333333333333335</v>
      </c>
      <c r="E132" t="s">
        <v>59</v>
      </c>
      <c r="F132" s="3" t="s">
        <v>80</v>
      </c>
      <c r="G132" s="34" t="s">
        <v>383</v>
      </c>
      <c r="H132" t="s">
        <v>17</v>
      </c>
      <c r="K132" s="3" t="s">
        <v>82</v>
      </c>
      <c r="L132" s="3" t="s">
        <v>82</v>
      </c>
      <c r="M132" s="3" t="s">
        <v>82</v>
      </c>
      <c r="N132" s="3" t="s">
        <v>82</v>
      </c>
      <c r="O132" s="3" t="s">
        <v>82</v>
      </c>
      <c r="P132" s="3" t="s">
        <v>82</v>
      </c>
      <c r="Q132" s="3" t="s">
        <v>82</v>
      </c>
      <c r="R132" s="3" t="s">
        <v>82</v>
      </c>
      <c r="S132" s="3" t="s">
        <v>82</v>
      </c>
      <c r="T132" s="3" t="s">
        <v>82</v>
      </c>
      <c r="U132" s="3" t="s">
        <v>82</v>
      </c>
      <c r="V132" s="3"/>
      <c r="W132" s="3"/>
      <c r="X132" s="3"/>
      <c r="Y132" s="92" t="s">
        <v>82</v>
      </c>
      <c r="Z132" s="79" t="s">
        <v>379</v>
      </c>
      <c r="AA132" s="79"/>
      <c r="AB132" t="s">
        <v>17</v>
      </c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 t="s">
        <v>21</v>
      </c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S132" t="str">
        <f t="shared" si="21"/>
        <v>CORRECT</v>
      </c>
    </row>
    <row r="133" spans="2:71" ht="30" x14ac:dyDescent="0.25">
      <c r="B133" s="1">
        <v>44494</v>
      </c>
      <c r="C133" s="69" t="s">
        <v>24</v>
      </c>
      <c r="D133" s="42">
        <f>4+5/6</f>
        <v>4.833333333333333</v>
      </c>
      <c r="E133" t="s">
        <v>59</v>
      </c>
      <c r="F133" s="3" t="s">
        <v>80</v>
      </c>
      <c r="G133" s="34" t="s">
        <v>384</v>
      </c>
      <c r="H133" t="s">
        <v>17</v>
      </c>
      <c r="K133" s="3" t="s">
        <v>82</v>
      </c>
      <c r="L133" s="3" t="s">
        <v>82</v>
      </c>
      <c r="M133" s="3" t="s">
        <v>82</v>
      </c>
      <c r="N133" s="3" t="s">
        <v>82</v>
      </c>
      <c r="O133" s="3" t="s">
        <v>82</v>
      </c>
      <c r="P133" s="3" t="s">
        <v>82</v>
      </c>
      <c r="Q133" s="3" t="s">
        <v>82</v>
      </c>
      <c r="R133" s="3" t="s">
        <v>82</v>
      </c>
      <c r="S133" s="3" t="s">
        <v>82</v>
      </c>
      <c r="T133" s="3" t="s">
        <v>82</v>
      </c>
      <c r="U133" s="3" t="s">
        <v>82</v>
      </c>
      <c r="V133" s="3"/>
      <c r="W133" s="3"/>
      <c r="X133" s="3"/>
      <c r="Y133" s="92" t="s">
        <v>82</v>
      </c>
      <c r="Z133" s="79" t="s">
        <v>379</v>
      </c>
      <c r="AA133" s="79"/>
      <c r="AB133" t="s">
        <v>17</v>
      </c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 t="s">
        <v>21</v>
      </c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S133" t="str">
        <f t="shared" si="21"/>
        <v>CORRECT</v>
      </c>
    </row>
    <row r="134" spans="2:71" ht="30" x14ac:dyDescent="0.25">
      <c r="B134" s="1">
        <v>44494</v>
      </c>
      <c r="C134" s="69" t="s">
        <v>24</v>
      </c>
      <c r="D134" s="42">
        <f>1+47/60</f>
        <v>1.7833333333333332</v>
      </c>
      <c r="E134" t="s">
        <v>59</v>
      </c>
      <c r="F134" s="3" t="s">
        <v>80</v>
      </c>
      <c r="G134" s="34" t="s">
        <v>385</v>
      </c>
      <c r="H134" t="s">
        <v>17</v>
      </c>
      <c r="K134" s="3" t="s">
        <v>82</v>
      </c>
      <c r="L134" s="3" t="s">
        <v>82</v>
      </c>
      <c r="M134" s="3" t="s">
        <v>82</v>
      </c>
      <c r="N134" s="3" t="s">
        <v>82</v>
      </c>
      <c r="O134" s="3" t="s">
        <v>82</v>
      </c>
      <c r="P134" s="3" t="s">
        <v>82</v>
      </c>
      <c r="Q134" s="3" t="s">
        <v>82</v>
      </c>
      <c r="R134" s="3" t="s">
        <v>82</v>
      </c>
      <c r="S134" s="3" t="s">
        <v>82</v>
      </c>
      <c r="T134" s="3" t="s">
        <v>82</v>
      </c>
      <c r="U134" s="3" t="s">
        <v>82</v>
      </c>
      <c r="V134" s="3"/>
      <c r="W134" s="3"/>
      <c r="X134" s="3"/>
      <c r="Y134" s="92" t="s">
        <v>82</v>
      </c>
      <c r="Z134" s="79" t="s">
        <v>379</v>
      </c>
      <c r="AA134" s="79"/>
      <c r="AB134" t="s">
        <v>17</v>
      </c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 t="s">
        <v>21</v>
      </c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S134" t="str">
        <f t="shared" si="21"/>
        <v>CORRECT</v>
      </c>
    </row>
    <row r="135" spans="2:71" ht="30" x14ac:dyDescent="0.25">
      <c r="B135" s="1">
        <v>44494</v>
      </c>
      <c r="C135" s="69" t="s">
        <v>24</v>
      </c>
      <c r="D135" s="42">
        <v>2</v>
      </c>
      <c r="E135" t="s">
        <v>59</v>
      </c>
      <c r="F135" s="3" t="s">
        <v>80</v>
      </c>
      <c r="G135" s="34" t="s">
        <v>386</v>
      </c>
      <c r="H135" t="s">
        <v>17</v>
      </c>
      <c r="K135" s="3" t="s">
        <v>82</v>
      </c>
      <c r="L135" s="3" t="s">
        <v>82</v>
      </c>
      <c r="M135" s="3" t="s">
        <v>82</v>
      </c>
      <c r="N135" s="3" t="s">
        <v>82</v>
      </c>
      <c r="O135" s="3" t="s">
        <v>82</v>
      </c>
      <c r="P135" s="3" t="s">
        <v>82</v>
      </c>
      <c r="Q135" s="3" t="s">
        <v>82</v>
      </c>
      <c r="R135" s="3" t="s">
        <v>82</v>
      </c>
      <c r="S135" s="3" t="s">
        <v>82</v>
      </c>
      <c r="T135" s="3" t="s">
        <v>82</v>
      </c>
      <c r="U135" s="3" t="s">
        <v>82</v>
      </c>
      <c r="V135" s="3"/>
      <c r="W135" s="3"/>
      <c r="X135" s="3"/>
      <c r="Y135" s="92" t="s">
        <v>82</v>
      </c>
      <c r="Z135" s="79" t="s">
        <v>379</v>
      </c>
      <c r="AA135" s="79"/>
      <c r="AB135" t="s">
        <v>17</v>
      </c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 t="s">
        <v>21</v>
      </c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S135" t="str">
        <f t="shared" si="21"/>
        <v>CORRECT</v>
      </c>
    </row>
    <row r="136" spans="2:71" ht="30" x14ac:dyDescent="0.25">
      <c r="B136" s="1">
        <v>44494</v>
      </c>
      <c r="C136" s="69" t="s">
        <v>24</v>
      </c>
      <c r="D136" s="42">
        <f>1+12/60</f>
        <v>1.2</v>
      </c>
      <c r="E136" t="s">
        <v>59</v>
      </c>
      <c r="F136" s="3" t="s">
        <v>80</v>
      </c>
      <c r="G136" s="34" t="s">
        <v>387</v>
      </c>
      <c r="H136" t="s">
        <v>17</v>
      </c>
      <c r="K136" s="3" t="s">
        <v>82</v>
      </c>
      <c r="L136" s="3" t="s">
        <v>82</v>
      </c>
      <c r="M136" s="3" t="s">
        <v>82</v>
      </c>
      <c r="N136" s="3" t="s">
        <v>82</v>
      </c>
      <c r="O136" s="3" t="s">
        <v>82</v>
      </c>
      <c r="P136" s="3" t="s">
        <v>82</v>
      </c>
      <c r="Q136" s="3" t="s">
        <v>82</v>
      </c>
      <c r="R136" s="3" t="s">
        <v>82</v>
      </c>
      <c r="S136" s="3" t="s">
        <v>82</v>
      </c>
      <c r="T136" s="3" t="s">
        <v>82</v>
      </c>
      <c r="U136" s="3" t="s">
        <v>82</v>
      </c>
      <c r="V136" s="3"/>
      <c r="W136" s="3"/>
      <c r="X136" s="3"/>
      <c r="Y136" s="92" t="s">
        <v>82</v>
      </c>
      <c r="Z136" s="79" t="s">
        <v>379</v>
      </c>
      <c r="AA136" s="79"/>
      <c r="AB136" t="s">
        <v>17</v>
      </c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 t="s">
        <v>21</v>
      </c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S136" t="str">
        <f t="shared" si="21"/>
        <v>CORRECT</v>
      </c>
    </row>
    <row r="137" spans="2:71" ht="60" x14ac:dyDescent="0.25">
      <c r="B137" s="1">
        <v>44495</v>
      </c>
      <c r="C137" s="69" t="s">
        <v>1799</v>
      </c>
      <c r="D137" s="42">
        <v>3</v>
      </c>
      <c r="E137" t="s">
        <v>5</v>
      </c>
      <c r="F137" s="3" t="s">
        <v>83</v>
      </c>
      <c r="G137" s="34" t="s">
        <v>401</v>
      </c>
      <c r="H137" t="s">
        <v>17</v>
      </c>
      <c r="K137" s="3" t="s">
        <v>82</v>
      </c>
      <c r="L137" s="3" t="s">
        <v>82</v>
      </c>
      <c r="M137" s="3" t="s">
        <v>82</v>
      </c>
      <c r="N137" s="3" t="s">
        <v>82</v>
      </c>
      <c r="O137" s="3" t="s">
        <v>82</v>
      </c>
      <c r="P137" s="3" t="s">
        <v>82</v>
      </c>
      <c r="Q137" s="3" t="s">
        <v>82</v>
      </c>
      <c r="R137" s="3" t="s">
        <v>112</v>
      </c>
      <c r="S137" s="3" t="s">
        <v>112</v>
      </c>
      <c r="T137" s="3" t="s">
        <v>112</v>
      </c>
      <c r="U137" s="3" t="s">
        <v>112</v>
      </c>
      <c r="V137" s="3"/>
      <c r="W137" s="3"/>
      <c r="X137" s="3"/>
      <c r="Y137" s="92" t="s">
        <v>112</v>
      </c>
      <c r="Z137" s="79" t="s">
        <v>403</v>
      </c>
      <c r="AA137" s="79" t="s">
        <v>402</v>
      </c>
      <c r="AB137" t="s">
        <v>17</v>
      </c>
      <c r="AC137" s="22"/>
      <c r="AD137" s="22"/>
      <c r="AE137" s="22"/>
      <c r="AF137" s="22"/>
      <c r="AG137" s="22" t="s">
        <v>84</v>
      </c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S137" t="str">
        <f t="shared" si="21"/>
        <v>CORRECT</v>
      </c>
    </row>
    <row r="138" spans="2:71" ht="60" x14ac:dyDescent="0.25">
      <c r="B138" s="1">
        <v>44495</v>
      </c>
      <c r="C138" s="69" t="s">
        <v>1799</v>
      </c>
      <c r="D138" s="42">
        <v>3</v>
      </c>
      <c r="E138" t="s">
        <v>5</v>
      </c>
      <c r="F138" s="3" t="s">
        <v>83</v>
      </c>
      <c r="G138" s="34" t="s">
        <v>404</v>
      </c>
      <c r="H138" t="s">
        <v>17</v>
      </c>
      <c r="K138" s="3" t="s">
        <v>82</v>
      </c>
      <c r="L138" s="3" t="s">
        <v>82</v>
      </c>
      <c r="M138" s="3" t="s">
        <v>82</v>
      </c>
      <c r="N138" s="3" t="s">
        <v>82</v>
      </c>
      <c r="O138" s="3" t="s">
        <v>82</v>
      </c>
      <c r="P138" s="3" t="s">
        <v>82</v>
      </c>
      <c r="Q138" s="3" t="s">
        <v>82</v>
      </c>
      <c r="R138" s="3" t="s">
        <v>112</v>
      </c>
      <c r="S138" s="3" t="s">
        <v>112</v>
      </c>
      <c r="T138" s="3" t="s">
        <v>112</v>
      </c>
      <c r="U138" s="3" t="s">
        <v>112</v>
      </c>
      <c r="V138" s="3"/>
      <c r="W138" s="3"/>
      <c r="X138" s="3"/>
      <c r="Y138" s="92" t="s">
        <v>112</v>
      </c>
      <c r="Z138" s="79" t="s">
        <v>403</v>
      </c>
      <c r="AA138" s="79" t="s">
        <v>402</v>
      </c>
      <c r="AB138" t="s">
        <v>17</v>
      </c>
      <c r="AC138" s="22"/>
      <c r="AD138" s="22"/>
      <c r="AE138" s="22"/>
      <c r="AF138" s="22"/>
      <c r="AG138" s="22" t="s">
        <v>84</v>
      </c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S138" t="str">
        <f t="shared" si="21"/>
        <v>CORRECT</v>
      </c>
    </row>
    <row r="139" spans="2:71" ht="45" x14ac:dyDescent="0.25">
      <c r="B139" s="1">
        <v>44495</v>
      </c>
      <c r="C139" s="69" t="s">
        <v>1799</v>
      </c>
      <c r="D139" s="42">
        <v>0.75</v>
      </c>
      <c r="E139" t="s">
        <v>5</v>
      </c>
      <c r="F139" s="3" t="s">
        <v>80</v>
      </c>
      <c r="G139" s="34" t="s">
        <v>405</v>
      </c>
      <c r="H139" t="s">
        <v>17</v>
      </c>
      <c r="K139" s="3" t="s">
        <v>82</v>
      </c>
      <c r="L139" s="3" t="s">
        <v>82</v>
      </c>
      <c r="M139" s="3" t="s">
        <v>82</v>
      </c>
      <c r="N139" s="3" t="s">
        <v>82</v>
      </c>
      <c r="O139" s="3" t="s">
        <v>82</v>
      </c>
      <c r="P139" s="3" t="s">
        <v>82</v>
      </c>
      <c r="Q139" s="3" t="s">
        <v>82</v>
      </c>
      <c r="R139" s="3" t="s">
        <v>82</v>
      </c>
      <c r="S139" s="3" t="s">
        <v>82</v>
      </c>
      <c r="T139" s="3" t="s">
        <v>82</v>
      </c>
      <c r="U139" s="3" t="s">
        <v>82</v>
      </c>
      <c r="V139" s="3"/>
      <c r="W139" s="3"/>
      <c r="X139" s="3"/>
      <c r="Y139" s="3" t="s">
        <v>82</v>
      </c>
      <c r="Z139" s="79" t="s">
        <v>408</v>
      </c>
      <c r="AA139" s="79"/>
      <c r="AB139" t="s">
        <v>17</v>
      </c>
      <c r="AC139" s="22"/>
      <c r="AD139" s="22"/>
      <c r="AE139" s="22"/>
      <c r="AF139" s="22"/>
      <c r="AG139" s="22" t="s">
        <v>21</v>
      </c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S139" t="str">
        <f t="shared" si="21"/>
        <v>CORRECT</v>
      </c>
    </row>
    <row r="140" spans="2:71" ht="45" x14ac:dyDescent="0.25">
      <c r="B140" s="1">
        <v>44495</v>
      </c>
      <c r="C140" s="69" t="s">
        <v>1799</v>
      </c>
      <c r="D140" s="42">
        <f>21/60</f>
        <v>0.35</v>
      </c>
      <c r="E140" t="s">
        <v>5</v>
      </c>
      <c r="F140" s="3" t="s">
        <v>80</v>
      </c>
      <c r="G140" s="34" t="s">
        <v>406</v>
      </c>
      <c r="H140" t="s">
        <v>17</v>
      </c>
      <c r="K140" s="3" t="s">
        <v>82</v>
      </c>
      <c r="L140" s="3" t="s">
        <v>82</v>
      </c>
      <c r="M140" s="3" t="s">
        <v>82</v>
      </c>
      <c r="N140" s="3" t="s">
        <v>82</v>
      </c>
      <c r="O140" s="3" t="s">
        <v>82</v>
      </c>
      <c r="P140" s="3" t="s">
        <v>82</v>
      </c>
      <c r="Q140" s="3" t="s">
        <v>82</v>
      </c>
      <c r="R140" s="3" t="s">
        <v>82</v>
      </c>
      <c r="S140" s="3" t="s">
        <v>82</v>
      </c>
      <c r="T140" s="3" t="s">
        <v>82</v>
      </c>
      <c r="U140" s="3" t="s">
        <v>82</v>
      </c>
      <c r="V140" s="3"/>
      <c r="W140" s="3"/>
      <c r="X140" s="3"/>
      <c r="Y140" s="3" t="s">
        <v>82</v>
      </c>
      <c r="Z140" s="79" t="s">
        <v>408</v>
      </c>
      <c r="AA140" s="79"/>
      <c r="AB140" t="s">
        <v>17</v>
      </c>
      <c r="AC140" s="22"/>
      <c r="AD140" s="22"/>
      <c r="AE140" s="22"/>
      <c r="AF140" s="22"/>
      <c r="AG140" s="22" t="s">
        <v>21</v>
      </c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S140" t="str">
        <f t="shared" si="21"/>
        <v>CORRECT</v>
      </c>
    </row>
    <row r="141" spans="2:71" ht="45" x14ac:dyDescent="0.25">
      <c r="B141" s="1">
        <v>44495</v>
      </c>
      <c r="C141" s="69" t="s">
        <v>1799</v>
      </c>
      <c r="D141" s="42">
        <f>1.75</f>
        <v>1.75</v>
      </c>
      <c r="E141" t="s">
        <v>5</v>
      </c>
      <c r="F141" s="3" t="s">
        <v>80</v>
      </c>
      <c r="G141" s="34" t="s">
        <v>409</v>
      </c>
      <c r="H141" t="s">
        <v>17</v>
      </c>
      <c r="K141" s="3" t="s">
        <v>82</v>
      </c>
      <c r="L141" s="3" t="s">
        <v>82</v>
      </c>
      <c r="M141" s="3" t="s">
        <v>82</v>
      </c>
      <c r="N141" s="3" t="s">
        <v>82</v>
      </c>
      <c r="O141" s="3" t="s">
        <v>82</v>
      </c>
      <c r="P141" s="3" t="s">
        <v>82</v>
      </c>
      <c r="Q141" s="3" t="s">
        <v>82</v>
      </c>
      <c r="R141" s="3" t="s">
        <v>82</v>
      </c>
      <c r="S141" s="3" t="s">
        <v>82</v>
      </c>
      <c r="T141" s="3" t="s">
        <v>82</v>
      </c>
      <c r="U141" s="3" t="s">
        <v>82</v>
      </c>
      <c r="V141" s="3"/>
      <c r="W141" s="3"/>
      <c r="X141" s="3"/>
      <c r="Y141" s="3" t="s">
        <v>82</v>
      </c>
      <c r="Z141" s="79" t="s">
        <v>408</v>
      </c>
      <c r="AA141" s="79"/>
      <c r="AB141" t="s">
        <v>17</v>
      </c>
      <c r="AC141" s="22"/>
      <c r="AD141" s="22"/>
      <c r="AE141" s="22"/>
      <c r="AF141" s="22"/>
      <c r="AG141" s="22" t="s">
        <v>21</v>
      </c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S141" t="str">
        <f t="shared" si="21"/>
        <v>CORRECT</v>
      </c>
    </row>
    <row r="142" spans="2:71" ht="60" x14ac:dyDescent="0.25">
      <c r="B142" s="1">
        <v>44495</v>
      </c>
      <c r="C142" s="69" t="s">
        <v>1799</v>
      </c>
      <c r="D142" s="42">
        <v>2</v>
      </c>
      <c r="E142" t="s">
        <v>5</v>
      </c>
      <c r="F142" s="3" t="s">
        <v>83</v>
      </c>
      <c r="G142" s="34" t="s">
        <v>410</v>
      </c>
      <c r="H142" t="s">
        <v>17</v>
      </c>
      <c r="K142" s="3" t="s">
        <v>82</v>
      </c>
      <c r="L142" s="3" t="s">
        <v>82</v>
      </c>
      <c r="M142" s="3" t="s">
        <v>82</v>
      </c>
      <c r="N142" s="3" t="s">
        <v>82</v>
      </c>
      <c r="O142" s="3" t="s">
        <v>82</v>
      </c>
      <c r="P142" s="3" t="s">
        <v>112</v>
      </c>
      <c r="Q142" s="3" t="s">
        <v>82</v>
      </c>
      <c r="R142" s="3" t="s">
        <v>82</v>
      </c>
      <c r="S142" s="3" t="s">
        <v>112</v>
      </c>
      <c r="T142" s="3" t="s">
        <v>82</v>
      </c>
      <c r="U142" s="3" t="s">
        <v>82</v>
      </c>
      <c r="V142" s="3"/>
      <c r="W142" s="3"/>
      <c r="X142" s="3"/>
      <c r="Y142" s="3" t="s">
        <v>112</v>
      </c>
      <c r="Z142" s="79" t="s">
        <v>408</v>
      </c>
      <c r="AA142" s="79" t="s">
        <v>411</v>
      </c>
      <c r="AC142" s="22"/>
      <c r="AD142" s="22"/>
      <c r="AE142" s="22"/>
      <c r="AF142" s="22"/>
      <c r="AG142" s="22" t="s">
        <v>84</v>
      </c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S142" t="str">
        <f t="shared" si="21"/>
        <v>CORRECT</v>
      </c>
    </row>
    <row r="143" spans="2:71" ht="45" x14ac:dyDescent="0.25">
      <c r="B143" s="1">
        <v>44495</v>
      </c>
      <c r="C143" s="69" t="s">
        <v>1799</v>
      </c>
      <c r="D143" s="42">
        <v>7</v>
      </c>
      <c r="E143" t="s">
        <v>5</v>
      </c>
      <c r="F143" s="3" t="s">
        <v>83</v>
      </c>
      <c r="G143" s="34" t="s">
        <v>412</v>
      </c>
      <c r="H143" t="s">
        <v>17</v>
      </c>
      <c r="K143" s="87" t="s">
        <v>82</v>
      </c>
      <c r="L143" s="87" t="s">
        <v>82</v>
      </c>
      <c r="M143" s="87" t="s">
        <v>82</v>
      </c>
      <c r="N143" s="87" t="s">
        <v>82</v>
      </c>
      <c r="O143" s="87" t="s">
        <v>82</v>
      </c>
      <c r="P143" s="87" t="s">
        <v>82</v>
      </c>
      <c r="Q143" s="87" t="s">
        <v>82</v>
      </c>
      <c r="R143" s="87" t="s">
        <v>82</v>
      </c>
      <c r="S143" s="87" t="s">
        <v>82</v>
      </c>
      <c r="T143" s="87" t="s">
        <v>82</v>
      </c>
      <c r="U143" s="87" t="s">
        <v>82</v>
      </c>
      <c r="V143" s="87"/>
      <c r="W143" s="87"/>
      <c r="X143" s="87"/>
      <c r="Y143" s="3" t="s">
        <v>112</v>
      </c>
      <c r="Z143" s="79" t="s">
        <v>408</v>
      </c>
      <c r="AA143" s="79"/>
      <c r="AC143" s="22"/>
      <c r="AD143" s="22"/>
      <c r="AE143" s="22"/>
      <c r="AF143" s="22"/>
      <c r="AG143" s="22" t="s">
        <v>84</v>
      </c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S143" t="str">
        <f t="shared" si="21"/>
        <v>CORRECT</v>
      </c>
    </row>
    <row r="144" spans="2:71" ht="30" x14ac:dyDescent="0.25">
      <c r="B144" s="1">
        <v>44495</v>
      </c>
      <c r="C144" s="69" t="s">
        <v>1799</v>
      </c>
      <c r="D144" s="42">
        <v>4</v>
      </c>
      <c r="E144" t="s">
        <v>5</v>
      </c>
      <c r="F144" s="3" t="s">
        <v>83</v>
      </c>
      <c r="G144" s="34" t="s">
        <v>413</v>
      </c>
      <c r="H144" t="s">
        <v>17</v>
      </c>
      <c r="K144" s="87" t="s">
        <v>82</v>
      </c>
      <c r="L144" s="87" t="s">
        <v>82</v>
      </c>
      <c r="M144" s="87" t="s">
        <v>82</v>
      </c>
      <c r="N144" s="87" t="s">
        <v>82</v>
      </c>
      <c r="O144" s="87" t="s">
        <v>82</v>
      </c>
      <c r="P144" s="87" t="s">
        <v>82</v>
      </c>
      <c r="Q144" s="87" t="s">
        <v>82</v>
      </c>
      <c r="R144" s="87" t="s">
        <v>82</v>
      </c>
      <c r="S144" s="87" t="s">
        <v>82</v>
      </c>
      <c r="T144" s="87" t="s">
        <v>82</v>
      </c>
      <c r="U144" s="87" t="s">
        <v>82</v>
      </c>
      <c r="V144" s="87"/>
      <c r="W144" s="87"/>
      <c r="X144" s="87"/>
      <c r="Y144" s="3" t="s">
        <v>112</v>
      </c>
      <c r="Z144" s="79"/>
      <c r="AA144" s="79" t="s">
        <v>417</v>
      </c>
      <c r="AC144" s="22"/>
      <c r="AD144" s="22"/>
      <c r="AE144" s="22"/>
      <c r="AF144" s="22"/>
      <c r="AG144" s="22" t="s">
        <v>84</v>
      </c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S144" t="str">
        <f t="shared" si="21"/>
        <v>CORRECT</v>
      </c>
    </row>
    <row r="145" spans="2:71" ht="105" x14ac:dyDescent="0.25">
      <c r="B145" s="1">
        <v>44495</v>
      </c>
      <c r="C145" s="69" t="s">
        <v>1799</v>
      </c>
      <c r="D145" s="42">
        <v>7</v>
      </c>
      <c r="E145" t="s">
        <v>5</v>
      </c>
      <c r="F145" s="3" t="s">
        <v>83</v>
      </c>
      <c r="G145" s="34" t="s">
        <v>414</v>
      </c>
      <c r="H145" t="s">
        <v>17</v>
      </c>
      <c r="K145" s="87" t="s">
        <v>82</v>
      </c>
      <c r="L145" s="87" t="s">
        <v>82</v>
      </c>
      <c r="M145" s="87" t="s">
        <v>82</v>
      </c>
      <c r="N145" s="87" t="s">
        <v>82</v>
      </c>
      <c r="O145" s="87" t="s">
        <v>82</v>
      </c>
      <c r="P145" s="87" t="s">
        <v>82</v>
      </c>
      <c r="Q145" s="87" t="s">
        <v>82</v>
      </c>
      <c r="R145" s="87" t="s">
        <v>82</v>
      </c>
      <c r="S145" s="87" t="s">
        <v>82</v>
      </c>
      <c r="T145" s="87" t="s">
        <v>82</v>
      </c>
      <c r="U145" s="87" t="s">
        <v>82</v>
      </c>
      <c r="V145" s="87"/>
      <c r="W145" s="87"/>
      <c r="X145" s="87"/>
      <c r="Y145" s="3" t="s">
        <v>112</v>
      </c>
      <c r="Z145" s="79" t="s">
        <v>416</v>
      </c>
      <c r="AA145" s="79"/>
      <c r="AC145" s="22"/>
      <c r="AD145" s="22"/>
      <c r="AE145" s="22"/>
      <c r="AF145" s="22"/>
      <c r="AG145" s="22" t="s">
        <v>84</v>
      </c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S145" t="str">
        <f t="shared" si="21"/>
        <v>CORRECT</v>
      </c>
    </row>
    <row r="146" spans="2:71" ht="45" x14ac:dyDescent="0.25">
      <c r="B146" s="1">
        <v>44495</v>
      </c>
      <c r="C146" s="69" t="s">
        <v>1799</v>
      </c>
      <c r="D146" s="42">
        <f>1+11/60</f>
        <v>1.1833333333333333</v>
      </c>
      <c r="E146" t="s">
        <v>5</v>
      </c>
      <c r="F146" s="3" t="s">
        <v>80</v>
      </c>
      <c r="G146" s="34" t="s">
        <v>415</v>
      </c>
      <c r="H146" t="s">
        <v>17</v>
      </c>
      <c r="K146" s="3" t="s">
        <v>82</v>
      </c>
      <c r="L146" s="3" t="s">
        <v>82</v>
      </c>
      <c r="M146" s="3" t="s">
        <v>82</v>
      </c>
      <c r="N146" s="3" t="s">
        <v>82</v>
      </c>
      <c r="O146" s="3" t="s">
        <v>82</v>
      </c>
      <c r="P146" s="3" t="s">
        <v>82</v>
      </c>
      <c r="Q146" s="3" t="s">
        <v>82</v>
      </c>
      <c r="R146" s="3" t="s">
        <v>82</v>
      </c>
      <c r="S146" s="3" t="s">
        <v>82</v>
      </c>
      <c r="T146" s="3" t="s">
        <v>82</v>
      </c>
      <c r="U146" s="3" t="s">
        <v>82</v>
      </c>
      <c r="V146" s="3"/>
      <c r="W146" s="3"/>
      <c r="X146" s="3"/>
      <c r="Y146" s="3" t="s">
        <v>82</v>
      </c>
      <c r="Z146" s="79" t="s">
        <v>408</v>
      </c>
      <c r="AA146" s="79"/>
      <c r="AC146" s="22"/>
      <c r="AD146" s="22"/>
      <c r="AE146" s="22"/>
      <c r="AF146" s="22"/>
      <c r="AG146" s="22" t="s">
        <v>21</v>
      </c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S146" t="str">
        <f t="shared" si="21"/>
        <v>CORRECT</v>
      </c>
    </row>
    <row r="147" spans="2:71" ht="45" x14ac:dyDescent="0.25">
      <c r="B147" s="1">
        <v>44495</v>
      </c>
      <c r="C147" s="69" t="s">
        <v>1799</v>
      </c>
      <c r="D147" s="42">
        <f>1+21/60</f>
        <v>1.35</v>
      </c>
      <c r="E147" t="s">
        <v>5</v>
      </c>
      <c r="F147" s="3" t="s">
        <v>80</v>
      </c>
      <c r="G147" s="34" t="s">
        <v>419</v>
      </c>
      <c r="H147" t="s">
        <v>17</v>
      </c>
      <c r="K147" s="3" t="s">
        <v>82</v>
      </c>
      <c r="L147" s="3" t="s">
        <v>82</v>
      </c>
      <c r="M147" s="3" t="s">
        <v>82</v>
      </c>
      <c r="N147" s="3" t="s">
        <v>82</v>
      </c>
      <c r="O147" s="3" t="s">
        <v>82</v>
      </c>
      <c r="P147" s="3" t="s">
        <v>82</v>
      </c>
      <c r="Q147" s="3" t="s">
        <v>82</v>
      </c>
      <c r="R147" s="3" t="s">
        <v>82</v>
      </c>
      <c r="S147" s="3" t="s">
        <v>82</v>
      </c>
      <c r="T147" s="3" t="s">
        <v>82</v>
      </c>
      <c r="U147" s="3" t="s">
        <v>82</v>
      </c>
      <c r="V147" s="3"/>
      <c r="W147" s="3"/>
      <c r="X147" s="3"/>
      <c r="Y147" s="3" t="s">
        <v>82</v>
      </c>
      <c r="Z147" s="79" t="s">
        <v>421</v>
      </c>
      <c r="AA147" s="79"/>
      <c r="AB147" t="s">
        <v>17</v>
      </c>
      <c r="AC147" s="22"/>
      <c r="AD147" s="22"/>
      <c r="AE147" s="22"/>
      <c r="AF147" s="22"/>
      <c r="AG147" s="22" t="s">
        <v>21</v>
      </c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S147" t="str">
        <f t="shared" si="21"/>
        <v>CORRECT</v>
      </c>
    </row>
    <row r="148" spans="2:71" ht="45" x14ac:dyDescent="0.25">
      <c r="B148" s="1">
        <v>44495</v>
      </c>
      <c r="C148" s="69" t="s">
        <v>1799</v>
      </c>
      <c r="D148" s="42">
        <v>0.75</v>
      </c>
      <c r="E148" t="s">
        <v>5</v>
      </c>
      <c r="F148" s="3" t="s">
        <v>80</v>
      </c>
      <c r="G148" s="34" t="s">
        <v>420</v>
      </c>
      <c r="H148" t="s">
        <v>17</v>
      </c>
      <c r="K148" s="3" t="s">
        <v>82</v>
      </c>
      <c r="L148" s="3" t="s">
        <v>82</v>
      </c>
      <c r="M148" s="3" t="s">
        <v>82</v>
      </c>
      <c r="N148" s="3" t="s">
        <v>82</v>
      </c>
      <c r="O148" s="3" t="s">
        <v>82</v>
      </c>
      <c r="P148" s="3" t="s">
        <v>82</v>
      </c>
      <c r="Q148" s="3" t="s">
        <v>82</v>
      </c>
      <c r="R148" s="3" t="s">
        <v>82</v>
      </c>
      <c r="S148" s="3" t="s">
        <v>82</v>
      </c>
      <c r="T148" s="3" t="s">
        <v>82</v>
      </c>
      <c r="U148" s="3" t="s">
        <v>82</v>
      </c>
      <c r="V148" s="3"/>
      <c r="W148" s="3"/>
      <c r="X148" s="3"/>
      <c r="Y148" s="3" t="s">
        <v>82</v>
      </c>
      <c r="Z148" s="79" t="s">
        <v>421</v>
      </c>
      <c r="AA148" s="79"/>
      <c r="AC148" s="22"/>
      <c r="AD148" s="22"/>
      <c r="AE148" s="22"/>
      <c r="AF148" s="22"/>
      <c r="AG148" s="22" t="s">
        <v>21</v>
      </c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S148" t="str">
        <f t="shared" si="21"/>
        <v>CORRECT</v>
      </c>
    </row>
    <row r="149" spans="2:71" ht="45" x14ac:dyDescent="0.25">
      <c r="B149" s="1">
        <v>44495</v>
      </c>
      <c r="C149" s="69" t="s">
        <v>1799</v>
      </c>
      <c r="D149" s="42">
        <v>4</v>
      </c>
      <c r="E149" t="s">
        <v>5</v>
      </c>
      <c r="F149" s="3" t="s">
        <v>80</v>
      </c>
      <c r="G149" s="34" t="s">
        <v>422</v>
      </c>
      <c r="H149" t="s">
        <v>17</v>
      </c>
      <c r="K149" s="3" t="s">
        <v>82</v>
      </c>
      <c r="L149" s="3" t="s">
        <v>82</v>
      </c>
      <c r="M149" s="3" t="s">
        <v>82</v>
      </c>
      <c r="N149" s="3" t="s">
        <v>82</v>
      </c>
      <c r="O149" s="3" t="s">
        <v>82</v>
      </c>
      <c r="P149" s="3" t="s">
        <v>82</v>
      </c>
      <c r="Q149" s="3" t="s">
        <v>82</v>
      </c>
      <c r="R149" s="3" t="s">
        <v>82</v>
      </c>
      <c r="S149" s="3" t="s">
        <v>82</v>
      </c>
      <c r="T149" s="3" t="s">
        <v>82</v>
      </c>
      <c r="U149" s="3" t="s">
        <v>82</v>
      </c>
      <c r="V149" s="3"/>
      <c r="W149" s="3"/>
      <c r="X149" s="3"/>
      <c r="Y149" s="3" t="s">
        <v>82</v>
      </c>
      <c r="Z149" s="79" t="s">
        <v>421</v>
      </c>
      <c r="AA149" s="79"/>
      <c r="AC149" s="22"/>
      <c r="AD149" s="22"/>
      <c r="AE149" s="22"/>
      <c r="AF149" s="22"/>
      <c r="AG149" s="22" t="s">
        <v>21</v>
      </c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S149" t="str">
        <f t="shared" si="21"/>
        <v>CORRECT</v>
      </c>
    </row>
    <row r="150" spans="2:71" ht="45" x14ac:dyDescent="0.25">
      <c r="B150" s="1">
        <v>44495</v>
      </c>
      <c r="C150" s="69" t="s">
        <v>1799</v>
      </c>
      <c r="D150" s="42">
        <v>2.5</v>
      </c>
      <c r="E150" t="s">
        <v>5</v>
      </c>
      <c r="F150" s="3" t="s">
        <v>80</v>
      </c>
      <c r="G150" s="34" t="s">
        <v>423</v>
      </c>
      <c r="H150" t="s">
        <v>17</v>
      </c>
      <c r="K150" s="3" t="s">
        <v>82</v>
      </c>
      <c r="L150" s="3" t="s">
        <v>82</v>
      </c>
      <c r="M150" s="3" t="s">
        <v>82</v>
      </c>
      <c r="N150" s="3" t="s">
        <v>82</v>
      </c>
      <c r="O150" s="3" t="s">
        <v>82</v>
      </c>
      <c r="P150" s="3" t="s">
        <v>82</v>
      </c>
      <c r="Q150" s="3" t="s">
        <v>82</v>
      </c>
      <c r="R150" s="3" t="s">
        <v>82</v>
      </c>
      <c r="S150" s="3" t="s">
        <v>82</v>
      </c>
      <c r="T150" s="3" t="s">
        <v>82</v>
      </c>
      <c r="U150" s="3" t="s">
        <v>82</v>
      </c>
      <c r="V150" s="3"/>
      <c r="W150" s="3"/>
      <c r="X150" s="3"/>
      <c r="Y150" s="3" t="s">
        <v>82</v>
      </c>
      <c r="Z150" s="79" t="s">
        <v>421</v>
      </c>
      <c r="AA150" s="79"/>
      <c r="AC150" s="22"/>
      <c r="AD150" s="22"/>
      <c r="AE150" s="22"/>
      <c r="AF150" s="22"/>
      <c r="AG150" s="22" t="s">
        <v>21</v>
      </c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S150" t="str">
        <f t="shared" si="21"/>
        <v>CORRECT</v>
      </c>
    </row>
    <row r="151" spans="2:71" ht="45" x14ac:dyDescent="0.25">
      <c r="B151" s="1">
        <v>44495</v>
      </c>
      <c r="C151" s="69" t="s">
        <v>1799</v>
      </c>
      <c r="D151" s="42">
        <f>17/60</f>
        <v>0.28333333333333333</v>
      </c>
      <c r="E151" t="s">
        <v>5</v>
      </c>
      <c r="F151" s="3" t="s">
        <v>80</v>
      </c>
      <c r="G151" s="34" t="s">
        <v>424</v>
      </c>
      <c r="H151" t="s">
        <v>17</v>
      </c>
      <c r="K151" s="3" t="s">
        <v>82</v>
      </c>
      <c r="L151" s="3" t="s">
        <v>82</v>
      </c>
      <c r="M151" s="3" t="s">
        <v>82</v>
      </c>
      <c r="N151" s="3" t="s">
        <v>82</v>
      </c>
      <c r="O151" s="3" t="s">
        <v>82</v>
      </c>
      <c r="P151" s="3" t="s">
        <v>82</v>
      </c>
      <c r="Q151" s="3" t="s">
        <v>82</v>
      </c>
      <c r="R151" s="3" t="s">
        <v>82</v>
      </c>
      <c r="S151" s="3" t="s">
        <v>82</v>
      </c>
      <c r="T151" s="3" t="s">
        <v>82</v>
      </c>
      <c r="U151" s="3" t="s">
        <v>82</v>
      </c>
      <c r="V151" s="3"/>
      <c r="W151" s="3"/>
      <c r="X151" s="3"/>
      <c r="Y151" s="3" t="s">
        <v>82</v>
      </c>
      <c r="Z151" s="79" t="s">
        <v>421</v>
      </c>
      <c r="AA151" s="79"/>
      <c r="AC151" s="22"/>
      <c r="AD151" s="22"/>
      <c r="AE151" s="22"/>
      <c r="AF151" s="22"/>
      <c r="AG151" s="22" t="s">
        <v>21</v>
      </c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S151" t="str">
        <f t="shared" si="21"/>
        <v>CORRECT</v>
      </c>
    </row>
    <row r="152" spans="2:71" ht="45" x14ac:dyDescent="0.25">
      <c r="B152" s="1">
        <v>44495</v>
      </c>
      <c r="C152" s="69" t="s">
        <v>1799</v>
      </c>
      <c r="D152" s="42">
        <f>1+5/60</f>
        <v>1.0833333333333333</v>
      </c>
      <c r="E152" t="s">
        <v>5</v>
      </c>
      <c r="F152" s="3" t="s">
        <v>80</v>
      </c>
      <c r="G152" s="34" t="s">
        <v>425</v>
      </c>
      <c r="H152" t="s">
        <v>17</v>
      </c>
      <c r="K152" s="3" t="s">
        <v>82</v>
      </c>
      <c r="L152" s="3" t="s">
        <v>82</v>
      </c>
      <c r="M152" s="3" t="s">
        <v>82</v>
      </c>
      <c r="N152" s="3" t="s">
        <v>82</v>
      </c>
      <c r="O152" s="3" t="s">
        <v>82</v>
      </c>
      <c r="P152" s="3" t="s">
        <v>82</v>
      </c>
      <c r="Q152" s="3" t="s">
        <v>82</v>
      </c>
      <c r="R152" s="3" t="s">
        <v>82</v>
      </c>
      <c r="S152" s="3" t="s">
        <v>82</v>
      </c>
      <c r="T152" s="3" t="s">
        <v>82</v>
      </c>
      <c r="U152" s="3" t="s">
        <v>82</v>
      </c>
      <c r="V152" s="3"/>
      <c r="W152" s="3"/>
      <c r="X152" s="3"/>
      <c r="Y152" s="3" t="s">
        <v>82</v>
      </c>
      <c r="Z152" s="79" t="s">
        <v>421</v>
      </c>
      <c r="AA152" s="79"/>
      <c r="AC152" s="22"/>
      <c r="AD152" s="22"/>
      <c r="AE152" s="22"/>
      <c r="AF152" s="22"/>
      <c r="AG152" s="22" t="s">
        <v>21</v>
      </c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S152" t="str">
        <f t="shared" si="21"/>
        <v>CORRECT</v>
      </c>
    </row>
    <row r="153" spans="2:71" ht="45" x14ac:dyDescent="0.25">
      <c r="B153" s="1">
        <v>44495</v>
      </c>
      <c r="C153" s="69" t="s">
        <v>1799</v>
      </c>
      <c r="D153" s="42">
        <v>1.5</v>
      </c>
      <c r="E153" t="s">
        <v>5</v>
      </c>
      <c r="F153" s="3" t="s">
        <v>80</v>
      </c>
      <c r="G153" s="34" t="s">
        <v>426</v>
      </c>
      <c r="H153" t="s">
        <v>17</v>
      </c>
      <c r="K153" s="3" t="s">
        <v>82</v>
      </c>
      <c r="L153" s="3" t="s">
        <v>82</v>
      </c>
      <c r="M153" s="3" t="s">
        <v>82</v>
      </c>
      <c r="N153" s="3" t="s">
        <v>82</v>
      </c>
      <c r="O153" s="3" t="s">
        <v>82</v>
      </c>
      <c r="P153" s="3" t="s">
        <v>82</v>
      </c>
      <c r="Q153" s="3" t="s">
        <v>82</v>
      </c>
      <c r="R153" s="3" t="s">
        <v>82</v>
      </c>
      <c r="S153" s="3" t="s">
        <v>82</v>
      </c>
      <c r="T153" s="3" t="s">
        <v>82</v>
      </c>
      <c r="U153" s="3" t="s">
        <v>82</v>
      </c>
      <c r="V153" s="3"/>
      <c r="W153" s="3"/>
      <c r="X153" s="3"/>
      <c r="Y153" s="3" t="s">
        <v>82</v>
      </c>
      <c r="Z153" s="79" t="s">
        <v>421</v>
      </c>
      <c r="AA153" s="79"/>
      <c r="AC153" s="22"/>
      <c r="AD153" s="22"/>
      <c r="AE153" s="22"/>
      <c r="AF153" s="22"/>
      <c r="AG153" s="22" t="s">
        <v>21</v>
      </c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S153" t="str">
        <f t="shared" ref="BS153:BS216" si="22">IF(COUNTA(AC153:BP153)=1,"CORRECT","EMPTY")</f>
        <v>CORRECT</v>
      </c>
    </row>
    <row r="154" spans="2:71" ht="75" x14ac:dyDescent="0.25">
      <c r="B154" s="1">
        <v>44495</v>
      </c>
      <c r="C154" s="69" t="s">
        <v>1799</v>
      </c>
      <c r="D154" s="42">
        <v>3</v>
      </c>
      <c r="E154" t="s">
        <v>5</v>
      </c>
      <c r="F154" s="3" t="s">
        <v>83</v>
      </c>
      <c r="G154" s="34" t="s">
        <v>427</v>
      </c>
      <c r="H154" t="s">
        <v>17</v>
      </c>
      <c r="K154" s="3" t="s">
        <v>82</v>
      </c>
      <c r="L154" s="3" t="s">
        <v>82</v>
      </c>
      <c r="M154" s="3" t="s">
        <v>82</v>
      </c>
      <c r="N154" s="3" t="s">
        <v>82</v>
      </c>
      <c r="O154" s="3" t="s">
        <v>82</v>
      </c>
      <c r="P154" s="3" t="s">
        <v>82</v>
      </c>
      <c r="Q154" s="3" t="s">
        <v>82</v>
      </c>
      <c r="R154" s="3" t="s">
        <v>82</v>
      </c>
      <c r="S154" s="3" t="s">
        <v>82</v>
      </c>
      <c r="T154" s="3" t="s">
        <v>82</v>
      </c>
      <c r="U154" s="3" t="s">
        <v>82</v>
      </c>
      <c r="V154" s="3"/>
      <c r="W154" s="3"/>
      <c r="X154" s="3"/>
      <c r="Y154" s="3" t="s">
        <v>82</v>
      </c>
      <c r="Z154" s="79" t="s">
        <v>421</v>
      </c>
      <c r="AA154" s="79" t="s">
        <v>428</v>
      </c>
      <c r="AC154" s="22"/>
      <c r="AD154" s="22"/>
      <c r="AE154" s="22"/>
      <c r="AF154" s="22"/>
      <c r="AG154" s="22" t="s">
        <v>84</v>
      </c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S154" t="str">
        <f t="shared" si="22"/>
        <v>CORRECT</v>
      </c>
    </row>
    <row r="155" spans="2:71" ht="30" x14ac:dyDescent="0.25">
      <c r="B155" s="1">
        <v>44495</v>
      </c>
      <c r="C155" s="69" t="s">
        <v>1799</v>
      </c>
      <c r="D155" s="42">
        <f>0.75</f>
        <v>0.75</v>
      </c>
      <c r="E155" t="s">
        <v>6</v>
      </c>
      <c r="F155" s="3" t="s">
        <v>80</v>
      </c>
      <c r="G155" s="34" t="s">
        <v>407</v>
      </c>
      <c r="H155" t="s">
        <v>17</v>
      </c>
      <c r="K155" s="3" t="s">
        <v>82</v>
      </c>
      <c r="L155" s="3" t="s">
        <v>82</v>
      </c>
      <c r="M155" s="3" t="s">
        <v>82</v>
      </c>
      <c r="N155" s="3" t="s">
        <v>82</v>
      </c>
      <c r="O155" s="3" t="s">
        <v>82</v>
      </c>
      <c r="P155" s="3" t="s">
        <v>82</v>
      </c>
      <c r="Q155" s="3" t="s">
        <v>82</v>
      </c>
      <c r="R155" s="3" t="s">
        <v>82</v>
      </c>
      <c r="S155" s="3" t="s">
        <v>82</v>
      </c>
      <c r="T155" s="3" t="s">
        <v>82</v>
      </c>
      <c r="U155" s="3" t="s">
        <v>82</v>
      </c>
      <c r="V155" s="3"/>
      <c r="W155" s="3"/>
      <c r="X155" s="3"/>
      <c r="Y155" s="3" t="s">
        <v>82</v>
      </c>
      <c r="Z155" s="79" t="s">
        <v>418</v>
      </c>
      <c r="AA155" s="79"/>
      <c r="AB155" t="s">
        <v>17</v>
      </c>
      <c r="AC155" s="22"/>
      <c r="AD155" s="22"/>
      <c r="AE155" s="22"/>
      <c r="AF155" s="22" t="s">
        <v>21</v>
      </c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S155" t="str">
        <f t="shared" si="22"/>
        <v>CORRECT</v>
      </c>
    </row>
    <row r="156" spans="2:71" ht="30" x14ac:dyDescent="0.25">
      <c r="B156" s="1">
        <v>44495</v>
      </c>
      <c r="C156" s="69" t="s">
        <v>1799</v>
      </c>
      <c r="D156" s="42">
        <v>1</v>
      </c>
      <c r="E156" t="s">
        <v>6</v>
      </c>
      <c r="F156" s="3" t="s">
        <v>80</v>
      </c>
      <c r="G156" s="34" t="s">
        <v>429</v>
      </c>
      <c r="H156" t="s">
        <v>17</v>
      </c>
      <c r="K156" s="3" t="s">
        <v>82</v>
      </c>
      <c r="L156" s="3" t="s">
        <v>82</v>
      </c>
      <c r="M156" s="3" t="s">
        <v>82</v>
      </c>
      <c r="N156" s="3" t="s">
        <v>82</v>
      </c>
      <c r="O156" s="3" t="s">
        <v>82</v>
      </c>
      <c r="P156" s="3" t="s">
        <v>82</v>
      </c>
      <c r="Q156" s="3" t="s">
        <v>82</v>
      </c>
      <c r="R156" s="3" t="s">
        <v>82</v>
      </c>
      <c r="S156" s="3" t="s">
        <v>82</v>
      </c>
      <c r="T156" s="3" t="s">
        <v>82</v>
      </c>
      <c r="U156" s="3" t="s">
        <v>82</v>
      </c>
      <c r="V156" s="3"/>
      <c r="W156" s="3"/>
      <c r="X156" s="3"/>
      <c r="Y156" s="3" t="s">
        <v>82</v>
      </c>
      <c r="Z156" s="79" t="s">
        <v>418</v>
      </c>
      <c r="AA156" s="79"/>
      <c r="AB156" t="s">
        <v>17</v>
      </c>
      <c r="AC156" s="22"/>
      <c r="AD156" s="22"/>
      <c r="AE156" s="22"/>
      <c r="AF156" s="22" t="s">
        <v>21</v>
      </c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S156" t="str">
        <f t="shared" si="22"/>
        <v>CORRECT</v>
      </c>
    </row>
    <row r="157" spans="2:71" ht="30" x14ac:dyDescent="0.25">
      <c r="B157" s="1">
        <v>44495</v>
      </c>
      <c r="C157" s="69" t="s">
        <v>1799</v>
      </c>
      <c r="D157" s="42">
        <v>1</v>
      </c>
      <c r="E157" t="s">
        <v>6</v>
      </c>
      <c r="F157" s="3" t="s">
        <v>80</v>
      </c>
      <c r="G157" s="34" t="s">
        <v>430</v>
      </c>
      <c r="H157" t="s">
        <v>17</v>
      </c>
      <c r="K157" s="3" t="s">
        <v>82</v>
      </c>
      <c r="L157" s="3" t="s">
        <v>82</v>
      </c>
      <c r="M157" s="3" t="s">
        <v>82</v>
      </c>
      <c r="N157" s="3" t="s">
        <v>82</v>
      </c>
      <c r="O157" s="3" t="s">
        <v>82</v>
      </c>
      <c r="P157" s="3" t="s">
        <v>82</v>
      </c>
      <c r="Q157" s="3" t="s">
        <v>82</v>
      </c>
      <c r="R157" s="3" t="s">
        <v>82</v>
      </c>
      <c r="S157" s="3" t="s">
        <v>82</v>
      </c>
      <c r="T157" s="3" t="s">
        <v>82</v>
      </c>
      <c r="U157" s="3" t="s">
        <v>82</v>
      </c>
      <c r="V157" s="3"/>
      <c r="W157" s="3"/>
      <c r="X157" s="3"/>
      <c r="Y157" s="3" t="s">
        <v>82</v>
      </c>
      <c r="Z157" s="79" t="s">
        <v>418</v>
      </c>
      <c r="AA157" s="79"/>
      <c r="AB157" t="s">
        <v>17</v>
      </c>
      <c r="AC157" s="22"/>
      <c r="AD157" s="22"/>
      <c r="AE157" s="22"/>
      <c r="AF157" s="22" t="s">
        <v>21</v>
      </c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S157" t="str">
        <f t="shared" si="22"/>
        <v>CORRECT</v>
      </c>
    </row>
    <row r="158" spans="2:71" ht="150" x14ac:dyDescent="0.25">
      <c r="B158" s="1">
        <v>44495</v>
      </c>
      <c r="C158" s="69" t="s">
        <v>1799</v>
      </c>
      <c r="D158" s="42">
        <v>1</v>
      </c>
      <c r="E158" t="s">
        <v>6</v>
      </c>
      <c r="F158" s="3" t="s">
        <v>83</v>
      </c>
      <c r="G158" s="34" t="s">
        <v>431</v>
      </c>
      <c r="H158" t="s">
        <v>17</v>
      </c>
      <c r="K158" s="3" t="s">
        <v>82</v>
      </c>
      <c r="L158" s="3" t="s">
        <v>82</v>
      </c>
      <c r="M158" s="3" t="s">
        <v>82</v>
      </c>
      <c r="N158" s="3" t="s">
        <v>82</v>
      </c>
      <c r="O158" s="3" t="s">
        <v>82</v>
      </c>
      <c r="P158" s="3" t="s">
        <v>82</v>
      </c>
      <c r="Q158" s="3" t="s">
        <v>82</v>
      </c>
      <c r="R158" s="3" t="s">
        <v>82</v>
      </c>
      <c r="S158" s="3" t="s">
        <v>82</v>
      </c>
      <c r="T158" s="3" t="s">
        <v>82</v>
      </c>
      <c r="U158" s="3" t="s">
        <v>82</v>
      </c>
      <c r="V158" s="3"/>
      <c r="W158" s="3"/>
      <c r="X158" s="3"/>
      <c r="Y158" s="3" t="s">
        <v>82</v>
      </c>
      <c r="Z158" s="79" t="s">
        <v>433</v>
      </c>
      <c r="AA158" s="79"/>
      <c r="AC158" s="22"/>
      <c r="AD158" s="22"/>
      <c r="AE158" s="22"/>
      <c r="AF158" s="22" t="s">
        <v>84</v>
      </c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S158" t="str">
        <f t="shared" si="22"/>
        <v>CORRECT</v>
      </c>
    </row>
    <row r="159" spans="2:71" ht="30" x14ac:dyDescent="0.25">
      <c r="B159" s="1">
        <v>44495</v>
      </c>
      <c r="C159" s="69" t="s">
        <v>1799</v>
      </c>
      <c r="D159" s="42">
        <v>1.75</v>
      </c>
      <c r="E159" t="s">
        <v>6</v>
      </c>
      <c r="F159" s="3" t="s">
        <v>80</v>
      </c>
      <c r="G159" s="34" t="s">
        <v>432</v>
      </c>
      <c r="H159" t="s">
        <v>17</v>
      </c>
      <c r="K159" s="3" t="s">
        <v>82</v>
      </c>
      <c r="L159" s="3" t="s">
        <v>82</v>
      </c>
      <c r="M159" s="3" t="s">
        <v>82</v>
      </c>
      <c r="N159" s="3" t="s">
        <v>82</v>
      </c>
      <c r="O159" s="3" t="s">
        <v>82</v>
      </c>
      <c r="P159" s="3" t="s">
        <v>82</v>
      </c>
      <c r="Q159" s="3" t="s">
        <v>82</v>
      </c>
      <c r="R159" s="3" t="s">
        <v>82</v>
      </c>
      <c r="S159" s="3" t="s">
        <v>82</v>
      </c>
      <c r="T159" s="3" t="s">
        <v>82</v>
      </c>
      <c r="U159" s="3" t="s">
        <v>82</v>
      </c>
      <c r="V159" s="3"/>
      <c r="W159" s="3"/>
      <c r="X159" s="3"/>
      <c r="Y159" s="3" t="s">
        <v>82</v>
      </c>
      <c r="Z159" s="79" t="s">
        <v>418</v>
      </c>
      <c r="AA159" s="79"/>
      <c r="AC159" s="22"/>
      <c r="AD159" s="22"/>
      <c r="AE159" s="22"/>
      <c r="AF159" s="22" t="s">
        <v>21</v>
      </c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S159" t="str">
        <f t="shared" si="22"/>
        <v>CORRECT</v>
      </c>
    </row>
    <row r="160" spans="2:71" ht="105" x14ac:dyDescent="0.25">
      <c r="B160" s="1">
        <v>44495</v>
      </c>
      <c r="C160" s="69" t="s">
        <v>24</v>
      </c>
      <c r="D160" s="42">
        <v>1.75</v>
      </c>
      <c r="E160" t="s">
        <v>6</v>
      </c>
      <c r="F160" s="3" t="s">
        <v>83</v>
      </c>
      <c r="G160" s="34" t="s">
        <v>435</v>
      </c>
      <c r="H160" t="s">
        <v>17</v>
      </c>
      <c r="K160" s="3" t="s">
        <v>82</v>
      </c>
      <c r="L160" s="3" t="s">
        <v>82</v>
      </c>
      <c r="M160" s="3" t="s">
        <v>82</v>
      </c>
      <c r="N160" s="3" t="s">
        <v>82</v>
      </c>
      <c r="O160" s="3" t="s">
        <v>82</v>
      </c>
      <c r="P160" s="3" t="s">
        <v>82</v>
      </c>
      <c r="Q160" s="3" t="s">
        <v>82</v>
      </c>
      <c r="R160" s="3" t="s">
        <v>82</v>
      </c>
      <c r="S160" s="3" t="s">
        <v>82</v>
      </c>
      <c r="T160" s="3" t="s">
        <v>82</v>
      </c>
      <c r="U160" s="3" t="s">
        <v>82</v>
      </c>
      <c r="V160" s="3"/>
      <c r="W160" s="3"/>
      <c r="X160" s="3"/>
      <c r="Y160" s="3" t="s">
        <v>82</v>
      </c>
      <c r="Z160" s="79" t="s">
        <v>434</v>
      </c>
      <c r="AA160" s="79"/>
      <c r="AC160" s="22"/>
      <c r="AD160" s="22"/>
      <c r="AE160" s="22"/>
      <c r="AF160" s="22" t="s">
        <v>84</v>
      </c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S160" t="str">
        <f t="shared" si="22"/>
        <v>CORRECT</v>
      </c>
    </row>
    <row r="161" spans="2:71" x14ac:dyDescent="0.25">
      <c r="B161" s="1">
        <v>44495</v>
      </c>
      <c r="C161" s="69" t="s">
        <v>24</v>
      </c>
      <c r="D161" s="42">
        <v>6</v>
      </c>
      <c r="E161" t="s">
        <v>6</v>
      </c>
      <c r="F161" s="3" t="s">
        <v>83</v>
      </c>
      <c r="G161" s="34" t="s">
        <v>436</v>
      </c>
      <c r="H161" t="s">
        <v>17</v>
      </c>
      <c r="K161" s="3" t="s">
        <v>82</v>
      </c>
      <c r="L161" s="3" t="s">
        <v>82</v>
      </c>
      <c r="M161" s="3" t="s">
        <v>82</v>
      </c>
      <c r="N161" s="3" t="s">
        <v>82</v>
      </c>
      <c r="O161" s="3" t="s">
        <v>82</v>
      </c>
      <c r="P161" s="3" t="s">
        <v>82</v>
      </c>
      <c r="Q161" s="3" t="s">
        <v>82</v>
      </c>
      <c r="R161" s="3" t="s">
        <v>82</v>
      </c>
      <c r="S161" s="3" t="s">
        <v>82</v>
      </c>
      <c r="T161" s="3" t="s">
        <v>82</v>
      </c>
      <c r="U161" s="3" t="s">
        <v>82</v>
      </c>
      <c r="V161" s="3"/>
      <c r="W161" s="3"/>
      <c r="X161" s="3"/>
      <c r="Y161" s="3" t="s">
        <v>82</v>
      </c>
      <c r="Z161" s="79"/>
      <c r="AA161" s="79"/>
      <c r="AC161" s="22"/>
      <c r="AD161" s="22"/>
      <c r="AE161" s="22"/>
      <c r="AF161" s="22" t="s">
        <v>84</v>
      </c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S161" t="str">
        <f t="shared" si="22"/>
        <v>CORRECT</v>
      </c>
    </row>
    <row r="162" spans="2:71" ht="75" x14ac:dyDescent="0.25">
      <c r="B162" s="1">
        <v>44495</v>
      </c>
      <c r="C162" s="69" t="s">
        <v>24</v>
      </c>
      <c r="D162" s="42">
        <v>2</v>
      </c>
      <c r="E162" t="s">
        <v>6</v>
      </c>
      <c r="F162" s="3" t="s">
        <v>83</v>
      </c>
      <c r="G162" s="34" t="s">
        <v>437</v>
      </c>
      <c r="H162" t="s">
        <v>17</v>
      </c>
      <c r="K162" s="3" t="s">
        <v>82</v>
      </c>
      <c r="L162" s="3" t="s">
        <v>82</v>
      </c>
      <c r="M162" s="3" t="s">
        <v>82</v>
      </c>
      <c r="N162" s="3" t="s">
        <v>82</v>
      </c>
      <c r="O162" s="3" t="s">
        <v>82</v>
      </c>
      <c r="P162" s="3" t="s">
        <v>82</v>
      </c>
      <c r="Q162" s="3" t="s">
        <v>82</v>
      </c>
      <c r="R162" s="3" t="s">
        <v>82</v>
      </c>
      <c r="S162" s="3" t="s">
        <v>82</v>
      </c>
      <c r="T162" s="3" t="s">
        <v>82</v>
      </c>
      <c r="U162" s="3" t="s">
        <v>82</v>
      </c>
      <c r="V162" s="3"/>
      <c r="W162" s="3"/>
      <c r="X162" s="3"/>
      <c r="Y162" s="3" t="s">
        <v>82</v>
      </c>
      <c r="Z162" s="79"/>
      <c r="AA162" s="79" t="s">
        <v>438</v>
      </c>
      <c r="AC162" s="22"/>
      <c r="AD162" s="22"/>
      <c r="AE162" s="22"/>
      <c r="AF162" s="22" t="s">
        <v>84</v>
      </c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S162" t="str">
        <f t="shared" si="22"/>
        <v>CORRECT</v>
      </c>
    </row>
    <row r="163" spans="2:71" ht="60" x14ac:dyDescent="0.25">
      <c r="B163" s="1">
        <v>44496</v>
      </c>
      <c r="C163" s="69" t="s">
        <v>1799</v>
      </c>
      <c r="D163" s="42">
        <v>2</v>
      </c>
      <c r="E163" t="s">
        <v>53</v>
      </c>
      <c r="F163" s="3" t="s">
        <v>80</v>
      </c>
      <c r="G163" s="34" t="s">
        <v>439</v>
      </c>
      <c r="H163" t="s">
        <v>17</v>
      </c>
      <c r="K163" s="3" t="s">
        <v>82</v>
      </c>
      <c r="L163" s="3" t="s">
        <v>82</v>
      </c>
      <c r="M163" s="3" t="s">
        <v>82</v>
      </c>
      <c r="N163" s="3" t="s">
        <v>82</v>
      </c>
      <c r="O163" s="3" t="s">
        <v>82</v>
      </c>
      <c r="P163" s="3" t="s">
        <v>82</v>
      </c>
      <c r="Q163" s="3" t="s">
        <v>82</v>
      </c>
      <c r="R163" s="3" t="s">
        <v>82</v>
      </c>
      <c r="S163" s="3" t="s">
        <v>82</v>
      </c>
      <c r="T163" s="3" t="s">
        <v>82</v>
      </c>
      <c r="U163" s="3" t="s">
        <v>82</v>
      </c>
      <c r="V163" s="3"/>
      <c r="W163" s="3"/>
      <c r="X163" s="3"/>
      <c r="Y163" s="3" t="s">
        <v>82</v>
      </c>
      <c r="Z163" s="79" t="s">
        <v>463</v>
      </c>
      <c r="AA163" s="79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 t="s">
        <v>21</v>
      </c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S163" t="str">
        <f t="shared" si="22"/>
        <v>CORRECT</v>
      </c>
    </row>
    <row r="164" spans="2:71" ht="210" x14ac:dyDescent="0.25">
      <c r="B164" s="1">
        <v>44496</v>
      </c>
      <c r="C164" s="69" t="s">
        <v>1799</v>
      </c>
      <c r="D164" s="42">
        <v>1.75</v>
      </c>
      <c r="E164" t="s">
        <v>53</v>
      </c>
      <c r="F164" s="3" t="s">
        <v>83</v>
      </c>
      <c r="G164" s="34" t="s">
        <v>440</v>
      </c>
      <c r="H164" t="s">
        <v>17</v>
      </c>
      <c r="K164" s="3" t="s">
        <v>82</v>
      </c>
      <c r="L164" s="3" t="s">
        <v>82</v>
      </c>
      <c r="M164" s="3" t="s">
        <v>82</v>
      </c>
      <c r="N164" s="3" t="s">
        <v>82</v>
      </c>
      <c r="O164" s="3" t="s">
        <v>82</v>
      </c>
      <c r="P164" s="3" t="s">
        <v>82</v>
      </c>
      <c r="Q164" s="3" t="s">
        <v>82</v>
      </c>
      <c r="R164" s="3" t="s">
        <v>82</v>
      </c>
      <c r="S164" s="3" t="s">
        <v>82</v>
      </c>
      <c r="T164" s="3" t="s">
        <v>82</v>
      </c>
      <c r="U164" s="3" t="s">
        <v>82</v>
      </c>
      <c r="V164" s="3"/>
      <c r="W164" s="3"/>
      <c r="X164" s="3"/>
      <c r="Y164" s="3" t="s">
        <v>82</v>
      </c>
      <c r="Z164" s="79"/>
      <c r="AA164" s="79" t="s">
        <v>443</v>
      </c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 t="s">
        <v>84</v>
      </c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S164" t="str">
        <f t="shared" si="22"/>
        <v>CORRECT</v>
      </c>
    </row>
    <row r="165" spans="2:71" x14ac:dyDescent="0.25">
      <c r="B165" s="1">
        <v>44496</v>
      </c>
      <c r="C165" s="69" t="s">
        <v>1799</v>
      </c>
      <c r="D165" s="42">
        <v>1.5</v>
      </c>
      <c r="E165" t="s">
        <v>53</v>
      </c>
      <c r="F165" s="3" t="s">
        <v>80</v>
      </c>
      <c r="G165" s="34" t="s">
        <v>441</v>
      </c>
      <c r="H165" t="s">
        <v>17</v>
      </c>
      <c r="K165" s="3" t="s">
        <v>82</v>
      </c>
      <c r="L165" s="3" t="s">
        <v>82</v>
      </c>
      <c r="M165" s="3" t="s">
        <v>82</v>
      </c>
      <c r="N165" s="3" t="s">
        <v>82</v>
      </c>
      <c r="O165" s="3" t="s">
        <v>82</v>
      </c>
      <c r="P165" s="3" t="s">
        <v>82</v>
      </c>
      <c r="Q165" s="3" t="s">
        <v>82</v>
      </c>
      <c r="R165" s="3" t="s">
        <v>82</v>
      </c>
      <c r="S165" s="3" t="s">
        <v>82</v>
      </c>
      <c r="T165" s="3" t="s">
        <v>82</v>
      </c>
      <c r="U165" s="3" t="s">
        <v>82</v>
      </c>
      <c r="V165" s="3"/>
      <c r="W165" s="3"/>
      <c r="X165" s="3"/>
      <c r="Y165" s="3" t="s">
        <v>82</v>
      </c>
      <c r="Z165" s="79" t="s">
        <v>444</v>
      </c>
      <c r="AA165" s="79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 t="s">
        <v>21</v>
      </c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S165" t="str">
        <f t="shared" si="22"/>
        <v>CORRECT</v>
      </c>
    </row>
    <row r="166" spans="2:71" ht="120" x14ac:dyDescent="0.25">
      <c r="B166" s="1">
        <v>44496</v>
      </c>
      <c r="C166" s="69" t="s">
        <v>1799</v>
      </c>
      <c r="D166" s="42">
        <v>6</v>
      </c>
      <c r="E166" t="s">
        <v>53</v>
      </c>
      <c r="F166" s="3" t="s">
        <v>83</v>
      </c>
      <c r="G166" s="34" t="s">
        <v>442</v>
      </c>
      <c r="H166" t="s">
        <v>17</v>
      </c>
      <c r="K166" s="3" t="s">
        <v>82</v>
      </c>
      <c r="L166" s="3" t="s">
        <v>82</v>
      </c>
      <c r="M166" s="3" t="s">
        <v>82</v>
      </c>
      <c r="N166" s="3" t="s">
        <v>82</v>
      </c>
      <c r="O166" s="3" t="s">
        <v>82</v>
      </c>
      <c r="P166" s="3" t="s">
        <v>82</v>
      </c>
      <c r="Q166" s="3" t="s">
        <v>82</v>
      </c>
      <c r="R166" s="3" t="s">
        <v>82</v>
      </c>
      <c r="S166" s="3" t="s">
        <v>82</v>
      </c>
      <c r="T166" s="3" t="s">
        <v>82</v>
      </c>
      <c r="U166" s="3" t="s">
        <v>82</v>
      </c>
      <c r="V166" s="3"/>
      <c r="W166" s="3"/>
      <c r="X166" s="3"/>
      <c r="Y166" s="3" t="s">
        <v>82</v>
      </c>
      <c r="Z166" s="79" t="s">
        <v>445</v>
      </c>
      <c r="AA166" s="79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 t="s">
        <v>84</v>
      </c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S166" t="str">
        <f t="shared" si="22"/>
        <v>CORRECT</v>
      </c>
    </row>
    <row r="167" spans="2:71" ht="30" x14ac:dyDescent="0.25">
      <c r="B167" s="1">
        <v>44496</v>
      </c>
      <c r="C167" s="69" t="s">
        <v>24</v>
      </c>
      <c r="D167" s="42">
        <v>4</v>
      </c>
      <c r="E167" t="s">
        <v>53</v>
      </c>
      <c r="F167" s="3" t="s">
        <v>83</v>
      </c>
      <c r="G167" s="34" t="s">
        <v>446</v>
      </c>
      <c r="H167" t="s">
        <v>17</v>
      </c>
      <c r="K167" s="3" t="s">
        <v>82</v>
      </c>
      <c r="L167" s="3" t="s">
        <v>82</v>
      </c>
      <c r="M167" s="3" t="s">
        <v>82</v>
      </c>
      <c r="N167" s="3" t="s">
        <v>82</v>
      </c>
      <c r="O167" s="3" t="s">
        <v>82</v>
      </c>
      <c r="P167" s="3" t="s">
        <v>82</v>
      </c>
      <c r="Q167" s="3" t="s">
        <v>82</v>
      </c>
      <c r="R167" s="3" t="s">
        <v>82</v>
      </c>
      <c r="S167" s="3" t="s">
        <v>82</v>
      </c>
      <c r="T167" s="3" t="s">
        <v>82</v>
      </c>
      <c r="U167" s="3" t="s">
        <v>82</v>
      </c>
      <c r="V167" s="3"/>
      <c r="W167" s="3"/>
      <c r="X167" s="3"/>
      <c r="Y167" s="3" t="s">
        <v>82</v>
      </c>
      <c r="Z167" s="79" t="s">
        <v>449</v>
      </c>
      <c r="AA167" s="79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 t="s">
        <v>84</v>
      </c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S167" t="str">
        <f t="shared" si="22"/>
        <v>CORRECT</v>
      </c>
    </row>
    <row r="168" spans="2:71" ht="30" x14ac:dyDescent="0.25">
      <c r="B168" s="1">
        <v>44496</v>
      </c>
      <c r="C168" s="69" t="s">
        <v>24</v>
      </c>
      <c r="D168" s="42">
        <v>2.5</v>
      </c>
      <c r="E168" t="s">
        <v>53</v>
      </c>
      <c r="F168" s="3" t="s">
        <v>83</v>
      </c>
      <c r="G168" s="34" t="s">
        <v>447</v>
      </c>
      <c r="H168" t="s">
        <v>17</v>
      </c>
      <c r="K168" s="3" t="s">
        <v>82</v>
      </c>
      <c r="L168" s="3" t="s">
        <v>82</v>
      </c>
      <c r="M168" s="3" t="s">
        <v>82</v>
      </c>
      <c r="N168" s="3" t="s">
        <v>82</v>
      </c>
      <c r="O168" s="3" t="s">
        <v>82</v>
      </c>
      <c r="P168" s="3" t="s">
        <v>82</v>
      </c>
      <c r="Q168" s="3" t="s">
        <v>82</v>
      </c>
      <c r="R168" s="3" t="s">
        <v>82</v>
      </c>
      <c r="S168" s="3" t="s">
        <v>82</v>
      </c>
      <c r="T168" s="3" t="s">
        <v>112</v>
      </c>
      <c r="U168" s="3" t="s">
        <v>82</v>
      </c>
      <c r="V168" s="3"/>
      <c r="W168" s="3"/>
      <c r="X168" s="3"/>
      <c r="Y168" s="3" t="s">
        <v>82</v>
      </c>
      <c r="Z168" s="79" t="s">
        <v>449</v>
      </c>
      <c r="AA168" s="79" t="s">
        <v>450</v>
      </c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 t="s">
        <v>84</v>
      </c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S168" t="str">
        <f t="shared" si="22"/>
        <v>CORRECT</v>
      </c>
    </row>
    <row r="169" spans="2:71" ht="195" x14ac:dyDescent="0.25">
      <c r="B169" s="1">
        <v>44496</v>
      </c>
      <c r="C169" s="69" t="s">
        <v>24</v>
      </c>
      <c r="D169" s="42">
        <v>7</v>
      </c>
      <c r="E169" t="s">
        <v>53</v>
      </c>
      <c r="F169" s="3" t="s">
        <v>133</v>
      </c>
      <c r="G169" s="34" t="s">
        <v>448</v>
      </c>
      <c r="H169" t="s">
        <v>17</v>
      </c>
      <c r="K169" s="3" t="s">
        <v>82</v>
      </c>
      <c r="L169" s="3" t="s">
        <v>82</v>
      </c>
      <c r="M169" s="3" t="s">
        <v>82</v>
      </c>
      <c r="N169" s="3" t="s">
        <v>82</v>
      </c>
      <c r="O169" s="3" t="s">
        <v>82</v>
      </c>
      <c r="P169" s="3" t="s">
        <v>82</v>
      </c>
      <c r="Q169" s="3" t="s">
        <v>82</v>
      </c>
      <c r="R169" s="3" t="s">
        <v>82</v>
      </c>
      <c r="S169" s="3" t="s">
        <v>82</v>
      </c>
      <c r="T169" s="3" t="s">
        <v>112</v>
      </c>
      <c r="U169" s="3" t="s">
        <v>82</v>
      </c>
      <c r="V169" s="3"/>
      <c r="W169" s="3"/>
      <c r="X169" s="3"/>
      <c r="Y169" s="3" t="s">
        <v>82</v>
      </c>
      <c r="Z169" s="79" t="s">
        <v>451</v>
      </c>
      <c r="AA169" s="79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 t="s">
        <v>84</v>
      </c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S169" t="str">
        <f t="shared" si="22"/>
        <v>CORRECT</v>
      </c>
    </row>
    <row r="170" spans="2:71" x14ac:dyDescent="0.25">
      <c r="B170" s="1">
        <v>44496</v>
      </c>
      <c r="C170" s="69" t="s">
        <v>1799</v>
      </c>
      <c r="D170" s="42">
        <v>6</v>
      </c>
      <c r="E170" t="s">
        <v>53</v>
      </c>
      <c r="F170" s="3" t="s">
        <v>133</v>
      </c>
      <c r="G170" s="34" t="s">
        <v>452</v>
      </c>
      <c r="H170" t="s">
        <v>17</v>
      </c>
      <c r="K170" s="3" t="s">
        <v>82</v>
      </c>
      <c r="L170" s="3" t="s">
        <v>82</v>
      </c>
      <c r="M170" s="3" t="s">
        <v>82</v>
      </c>
      <c r="N170" s="3" t="s">
        <v>82</v>
      </c>
      <c r="O170" s="3" t="s">
        <v>82</v>
      </c>
      <c r="P170" s="3" t="s">
        <v>82</v>
      </c>
      <c r="Q170" s="3" t="s">
        <v>82</v>
      </c>
      <c r="R170" s="3" t="s">
        <v>82</v>
      </c>
      <c r="S170" s="3" t="s">
        <v>82</v>
      </c>
      <c r="T170" s="3" t="s">
        <v>112</v>
      </c>
      <c r="U170" s="3" t="s">
        <v>82</v>
      </c>
      <c r="V170" s="3"/>
      <c r="W170" s="3"/>
      <c r="X170" s="3"/>
      <c r="Y170" s="3" t="s">
        <v>82</v>
      </c>
      <c r="Z170" s="79"/>
      <c r="AA170" s="79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 t="s">
        <v>84</v>
      </c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S170" t="str">
        <f t="shared" si="22"/>
        <v>CORRECT</v>
      </c>
    </row>
    <row r="171" spans="2:71" ht="30" x14ac:dyDescent="0.25">
      <c r="B171" s="1">
        <v>44496</v>
      </c>
      <c r="C171" s="69" t="s">
        <v>1799</v>
      </c>
      <c r="D171" s="42">
        <v>5</v>
      </c>
      <c r="E171" t="s">
        <v>53</v>
      </c>
      <c r="F171" s="3" t="s">
        <v>80</v>
      </c>
      <c r="G171" s="34" t="s">
        <v>453</v>
      </c>
      <c r="H171" t="s">
        <v>17</v>
      </c>
      <c r="K171" s="3" t="s">
        <v>82</v>
      </c>
      <c r="L171" s="3" t="s">
        <v>82</v>
      </c>
      <c r="M171" s="3" t="s">
        <v>82</v>
      </c>
      <c r="N171" s="3" t="s">
        <v>82</v>
      </c>
      <c r="O171" s="3" t="s">
        <v>82</v>
      </c>
      <c r="P171" s="3" t="s">
        <v>82</v>
      </c>
      <c r="Q171" s="3" t="s">
        <v>82</v>
      </c>
      <c r="R171" s="3" t="s">
        <v>82</v>
      </c>
      <c r="S171" s="3" t="s">
        <v>82</v>
      </c>
      <c r="T171" s="3" t="s">
        <v>112</v>
      </c>
      <c r="U171" s="3" t="s">
        <v>82</v>
      </c>
      <c r="V171" s="3"/>
      <c r="W171" s="3"/>
      <c r="X171" s="3"/>
      <c r="Y171" s="3" t="s">
        <v>82</v>
      </c>
      <c r="Z171" s="79" t="s">
        <v>464</v>
      </c>
      <c r="AA171" s="79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 t="s">
        <v>21</v>
      </c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S171" t="str">
        <f t="shared" si="22"/>
        <v>CORRECT</v>
      </c>
    </row>
    <row r="172" spans="2:71" ht="30" x14ac:dyDescent="0.25">
      <c r="B172" s="1">
        <v>44496</v>
      </c>
      <c r="C172" s="69" t="s">
        <v>1799</v>
      </c>
      <c r="D172" s="42">
        <v>4</v>
      </c>
      <c r="E172" t="s">
        <v>53</v>
      </c>
      <c r="F172" s="3" t="s">
        <v>80</v>
      </c>
      <c r="G172" s="34" t="s">
        <v>454</v>
      </c>
      <c r="H172" t="s">
        <v>17</v>
      </c>
      <c r="K172" s="3" t="s">
        <v>82</v>
      </c>
      <c r="L172" s="3" t="s">
        <v>82</v>
      </c>
      <c r="M172" s="3" t="s">
        <v>82</v>
      </c>
      <c r="N172" s="3" t="s">
        <v>82</v>
      </c>
      <c r="O172" s="3" t="s">
        <v>82</v>
      </c>
      <c r="P172" s="3" t="s">
        <v>82</v>
      </c>
      <c r="Q172" s="3" t="s">
        <v>82</v>
      </c>
      <c r="R172" s="3" t="s">
        <v>82</v>
      </c>
      <c r="S172" s="3" t="s">
        <v>82</v>
      </c>
      <c r="T172" s="3" t="s">
        <v>112</v>
      </c>
      <c r="U172" s="3" t="s">
        <v>82</v>
      </c>
      <c r="V172" s="3"/>
      <c r="W172" s="3"/>
      <c r="X172" s="3"/>
      <c r="Y172" s="3" t="s">
        <v>82</v>
      </c>
      <c r="Z172" s="79" t="s">
        <v>464</v>
      </c>
      <c r="AA172" s="79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 t="s">
        <v>21</v>
      </c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S172" t="str">
        <f t="shared" si="22"/>
        <v>CORRECT</v>
      </c>
    </row>
    <row r="173" spans="2:71" ht="30" x14ac:dyDescent="0.25">
      <c r="B173" s="1">
        <v>44496</v>
      </c>
      <c r="C173" s="69" t="s">
        <v>1799</v>
      </c>
      <c r="D173" s="42">
        <v>3</v>
      </c>
      <c r="E173" t="s">
        <v>53</v>
      </c>
      <c r="F173" s="3" t="s">
        <v>80</v>
      </c>
      <c r="G173" t="s">
        <v>455</v>
      </c>
      <c r="H173" t="s">
        <v>17</v>
      </c>
      <c r="K173" s="3" t="s">
        <v>82</v>
      </c>
      <c r="L173" s="3" t="s">
        <v>82</v>
      </c>
      <c r="M173" s="3" t="s">
        <v>82</v>
      </c>
      <c r="N173" s="3" t="s">
        <v>82</v>
      </c>
      <c r="O173" s="3" t="s">
        <v>82</v>
      </c>
      <c r="P173" s="3" t="s">
        <v>82</v>
      </c>
      <c r="Q173" s="3" t="s">
        <v>82</v>
      </c>
      <c r="R173" s="3" t="s">
        <v>82</v>
      </c>
      <c r="S173" s="3" t="s">
        <v>82</v>
      </c>
      <c r="T173" s="3" t="s">
        <v>112</v>
      </c>
      <c r="U173" s="3" t="s">
        <v>82</v>
      </c>
      <c r="V173" s="3"/>
      <c r="W173" s="3"/>
      <c r="X173" s="3"/>
      <c r="Y173" s="3" t="s">
        <v>82</v>
      </c>
      <c r="Z173" s="79" t="s">
        <v>464</v>
      </c>
      <c r="AA173" s="79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 t="s">
        <v>21</v>
      </c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S173" t="str">
        <f t="shared" si="22"/>
        <v>CORRECT</v>
      </c>
    </row>
    <row r="174" spans="2:71" ht="60" x14ac:dyDescent="0.25">
      <c r="B174" s="1">
        <v>44496</v>
      </c>
      <c r="C174" s="69" t="s">
        <v>1799</v>
      </c>
      <c r="D174" s="42">
        <v>6</v>
      </c>
      <c r="E174" t="s">
        <v>53</v>
      </c>
      <c r="F174" s="3" t="s">
        <v>83</v>
      </c>
      <c r="G174" t="s">
        <v>456</v>
      </c>
      <c r="H174" t="s">
        <v>17</v>
      </c>
      <c r="K174" s="3" t="s">
        <v>82</v>
      </c>
      <c r="L174" s="3" t="s">
        <v>82</v>
      </c>
      <c r="M174" s="3" t="s">
        <v>82</v>
      </c>
      <c r="N174" s="3" t="s">
        <v>82</v>
      </c>
      <c r="O174" s="3" t="s">
        <v>82</v>
      </c>
      <c r="P174" s="3" t="s">
        <v>82</v>
      </c>
      <c r="Q174" s="3" t="s">
        <v>82</v>
      </c>
      <c r="R174" s="3" t="s">
        <v>82</v>
      </c>
      <c r="S174" s="3" t="s">
        <v>82</v>
      </c>
      <c r="T174" s="3" t="s">
        <v>112</v>
      </c>
      <c r="U174" s="3" t="s">
        <v>82</v>
      </c>
      <c r="V174" s="3"/>
      <c r="W174" s="3"/>
      <c r="X174" s="3"/>
      <c r="Y174" s="3" t="s">
        <v>82</v>
      </c>
      <c r="Z174" s="79" t="s">
        <v>465</v>
      </c>
      <c r="AA174" s="79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 t="s">
        <v>84</v>
      </c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S174" t="str">
        <f t="shared" si="22"/>
        <v>CORRECT</v>
      </c>
    </row>
    <row r="175" spans="2:71" ht="60" x14ac:dyDescent="0.25">
      <c r="B175" s="1">
        <v>44496</v>
      </c>
      <c r="C175" s="69" t="s">
        <v>1799</v>
      </c>
      <c r="D175" s="42">
        <v>4</v>
      </c>
      <c r="E175" t="s">
        <v>53</v>
      </c>
      <c r="F175" s="3" t="s">
        <v>83</v>
      </c>
      <c r="G175" t="s">
        <v>457</v>
      </c>
      <c r="H175" t="s">
        <v>17</v>
      </c>
      <c r="K175" s="3" t="s">
        <v>82</v>
      </c>
      <c r="L175" s="3" t="s">
        <v>82</v>
      </c>
      <c r="M175" s="3" t="s">
        <v>82</v>
      </c>
      <c r="N175" s="3" t="s">
        <v>82</v>
      </c>
      <c r="O175" s="3" t="s">
        <v>82</v>
      </c>
      <c r="P175" s="3" t="s">
        <v>82</v>
      </c>
      <c r="Q175" s="3" t="s">
        <v>82</v>
      </c>
      <c r="R175" s="3" t="s">
        <v>82</v>
      </c>
      <c r="S175" s="3" t="s">
        <v>82</v>
      </c>
      <c r="T175" s="3" t="s">
        <v>112</v>
      </c>
      <c r="U175" s="3" t="s">
        <v>82</v>
      </c>
      <c r="V175" s="3"/>
      <c r="W175" s="3"/>
      <c r="X175" s="3"/>
      <c r="Y175" s="3" t="s">
        <v>82</v>
      </c>
      <c r="Z175" s="79" t="s">
        <v>466</v>
      </c>
      <c r="AA175" s="79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 t="s">
        <v>84</v>
      </c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S175" t="str">
        <f t="shared" si="22"/>
        <v>CORRECT</v>
      </c>
    </row>
    <row r="176" spans="2:71" ht="60" x14ac:dyDescent="0.25">
      <c r="B176" s="1">
        <v>44496</v>
      </c>
      <c r="C176" s="69" t="s">
        <v>1799</v>
      </c>
      <c r="D176" s="42">
        <v>1.5</v>
      </c>
      <c r="E176" t="s">
        <v>53</v>
      </c>
      <c r="F176" s="3" t="s">
        <v>80</v>
      </c>
      <c r="G176" t="s">
        <v>458</v>
      </c>
      <c r="H176" t="s">
        <v>17</v>
      </c>
      <c r="K176" s="3" t="s">
        <v>82</v>
      </c>
      <c r="L176" s="3" t="s">
        <v>82</v>
      </c>
      <c r="M176" s="3" t="s">
        <v>82</v>
      </c>
      <c r="N176" s="3" t="s">
        <v>82</v>
      </c>
      <c r="O176" s="3" t="s">
        <v>82</v>
      </c>
      <c r="P176" s="3" t="s">
        <v>82</v>
      </c>
      <c r="Q176" s="3" t="s">
        <v>82</v>
      </c>
      <c r="R176" s="3" t="s">
        <v>82</v>
      </c>
      <c r="S176" s="3" t="s">
        <v>82</v>
      </c>
      <c r="T176" s="3" t="s">
        <v>82</v>
      </c>
      <c r="U176" s="3" t="s">
        <v>82</v>
      </c>
      <c r="V176" s="3"/>
      <c r="W176" s="3"/>
      <c r="X176" s="3"/>
      <c r="Y176" s="3" t="s">
        <v>82</v>
      </c>
      <c r="Z176" s="79" t="s">
        <v>466</v>
      </c>
      <c r="AA176" s="79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 t="s">
        <v>21</v>
      </c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S176" t="str">
        <f t="shared" si="22"/>
        <v>CORRECT</v>
      </c>
    </row>
    <row r="177" spans="2:71" ht="60" x14ac:dyDescent="0.25">
      <c r="B177" s="1">
        <v>44496</v>
      </c>
      <c r="C177" s="69" t="s">
        <v>1799</v>
      </c>
      <c r="D177" s="42">
        <f>57/60</f>
        <v>0.95</v>
      </c>
      <c r="E177" t="s">
        <v>53</v>
      </c>
      <c r="F177" s="3" t="s">
        <v>467</v>
      </c>
      <c r="G177" t="s">
        <v>459</v>
      </c>
      <c r="H177" t="s">
        <v>17</v>
      </c>
      <c r="K177" s="3" t="s">
        <v>82</v>
      </c>
      <c r="L177" s="3" t="s">
        <v>82</v>
      </c>
      <c r="M177" s="3" t="s">
        <v>82</v>
      </c>
      <c r="N177" s="3" t="s">
        <v>82</v>
      </c>
      <c r="O177" s="3" t="s">
        <v>82</v>
      </c>
      <c r="P177" s="3" t="s">
        <v>82</v>
      </c>
      <c r="Q177" s="3" t="s">
        <v>82</v>
      </c>
      <c r="R177" s="3" t="s">
        <v>82</v>
      </c>
      <c r="S177" s="3" t="s">
        <v>82</v>
      </c>
      <c r="T177" s="3" t="s">
        <v>82</v>
      </c>
      <c r="U177" s="3" t="s">
        <v>82</v>
      </c>
      <c r="V177" s="3"/>
      <c r="W177" s="3"/>
      <c r="X177" s="3"/>
      <c r="Y177" s="3" t="s">
        <v>82</v>
      </c>
      <c r="Z177" s="79" t="s">
        <v>466</v>
      </c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 t="s">
        <v>21</v>
      </c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S177" t="str">
        <f t="shared" si="22"/>
        <v>CORRECT</v>
      </c>
    </row>
    <row r="178" spans="2:71" ht="105" x14ac:dyDescent="0.25">
      <c r="B178" s="1">
        <v>44496</v>
      </c>
      <c r="C178" s="69" t="s">
        <v>1799</v>
      </c>
      <c r="D178" s="42">
        <v>3.33</v>
      </c>
      <c r="E178" t="s">
        <v>53</v>
      </c>
      <c r="F178" s="3" t="s">
        <v>467</v>
      </c>
      <c r="G178" t="s">
        <v>460</v>
      </c>
      <c r="H178" t="s">
        <v>17</v>
      </c>
      <c r="K178" s="3" t="s">
        <v>82</v>
      </c>
      <c r="L178" s="3" t="s">
        <v>82</v>
      </c>
      <c r="M178" s="3" t="s">
        <v>82</v>
      </c>
      <c r="N178" s="3" t="s">
        <v>82</v>
      </c>
      <c r="O178" s="3" t="s">
        <v>82</v>
      </c>
      <c r="P178" s="3" t="s">
        <v>82</v>
      </c>
      <c r="Q178" s="3" t="s">
        <v>82</v>
      </c>
      <c r="R178" s="3" t="s">
        <v>82</v>
      </c>
      <c r="S178" s="3" t="s">
        <v>82</v>
      </c>
      <c r="T178" s="3" t="s">
        <v>82</v>
      </c>
      <c r="U178" s="3" t="s">
        <v>82</v>
      </c>
      <c r="V178" s="3"/>
      <c r="W178" s="3"/>
      <c r="X178" s="3"/>
      <c r="Y178" s="3" t="s">
        <v>82</v>
      </c>
      <c r="Z178" s="79" t="s">
        <v>468</v>
      </c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 t="s">
        <v>21</v>
      </c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S178" t="str">
        <f t="shared" si="22"/>
        <v>CORRECT</v>
      </c>
    </row>
    <row r="179" spans="2:71" x14ac:dyDescent="0.25">
      <c r="B179" s="1">
        <v>44496</v>
      </c>
      <c r="C179" s="69" t="s">
        <v>1799</v>
      </c>
      <c r="D179" s="42">
        <f>58/60</f>
        <v>0.96666666666666667</v>
      </c>
      <c r="E179" t="s">
        <v>53</v>
      </c>
      <c r="F179" s="3" t="s">
        <v>80</v>
      </c>
      <c r="G179" t="s">
        <v>461</v>
      </c>
      <c r="H179" t="s">
        <v>17</v>
      </c>
      <c r="K179" s="3" t="s">
        <v>82</v>
      </c>
      <c r="L179" s="3" t="s">
        <v>82</v>
      </c>
      <c r="M179" s="3" t="s">
        <v>82</v>
      </c>
      <c r="N179" s="3" t="s">
        <v>82</v>
      </c>
      <c r="O179" s="3" t="s">
        <v>82</v>
      </c>
      <c r="P179" s="3" t="s">
        <v>82</v>
      </c>
      <c r="Q179" s="3" t="s">
        <v>82</v>
      </c>
      <c r="R179" s="3" t="s">
        <v>82</v>
      </c>
      <c r="S179" s="3" t="s">
        <v>82</v>
      </c>
      <c r="T179" s="3" t="s">
        <v>82</v>
      </c>
      <c r="U179" s="3" t="s">
        <v>82</v>
      </c>
      <c r="V179" s="3"/>
      <c r="W179" s="3"/>
      <c r="X179" s="3"/>
      <c r="Y179" s="3" t="s">
        <v>82</v>
      </c>
      <c r="Z179" s="79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 t="s">
        <v>21</v>
      </c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S179" t="str">
        <f t="shared" si="22"/>
        <v>CORRECT</v>
      </c>
    </row>
    <row r="180" spans="2:71" x14ac:dyDescent="0.25">
      <c r="B180" s="1">
        <v>44496</v>
      </c>
      <c r="C180" s="69" t="s">
        <v>1799</v>
      </c>
      <c r="D180" s="42">
        <f>58/60</f>
        <v>0.96666666666666667</v>
      </c>
      <c r="E180" t="s">
        <v>53</v>
      </c>
      <c r="F180" s="3" t="s">
        <v>80</v>
      </c>
      <c r="G180" t="s">
        <v>462</v>
      </c>
      <c r="H180" t="s">
        <v>17</v>
      </c>
      <c r="K180" s="3" t="s">
        <v>82</v>
      </c>
      <c r="L180" s="3" t="s">
        <v>82</v>
      </c>
      <c r="M180" s="3" t="s">
        <v>82</v>
      </c>
      <c r="N180" s="3" t="s">
        <v>82</v>
      </c>
      <c r="O180" s="3" t="s">
        <v>82</v>
      </c>
      <c r="P180" s="3" t="s">
        <v>82</v>
      </c>
      <c r="Q180" s="3" t="s">
        <v>82</v>
      </c>
      <c r="R180" s="3" t="s">
        <v>82</v>
      </c>
      <c r="S180" s="3" t="s">
        <v>82</v>
      </c>
      <c r="T180" s="3" t="s">
        <v>82</v>
      </c>
      <c r="U180" s="3" t="s">
        <v>82</v>
      </c>
      <c r="V180" s="3"/>
      <c r="W180" s="3"/>
      <c r="X180" s="3"/>
      <c r="Y180" s="3" t="s">
        <v>82</v>
      </c>
      <c r="Z180" s="71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 t="s">
        <v>21</v>
      </c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S180" t="str">
        <f t="shared" si="22"/>
        <v>CORRECT</v>
      </c>
    </row>
    <row r="181" spans="2:71" ht="75" x14ac:dyDescent="0.25">
      <c r="B181" s="1">
        <v>44496</v>
      </c>
      <c r="C181" s="69" t="s">
        <v>1799</v>
      </c>
      <c r="D181" s="42">
        <v>4</v>
      </c>
      <c r="E181" t="s">
        <v>8</v>
      </c>
      <c r="F181" s="3" t="s">
        <v>83</v>
      </c>
      <c r="G181" s="34" t="s">
        <v>469</v>
      </c>
      <c r="H181" t="s">
        <v>17</v>
      </c>
      <c r="K181" s="3" t="s">
        <v>82</v>
      </c>
      <c r="L181" s="3" t="s">
        <v>82</v>
      </c>
      <c r="M181" s="3" t="s">
        <v>82</v>
      </c>
      <c r="N181" s="3" t="s">
        <v>82</v>
      </c>
      <c r="O181" s="3" t="s">
        <v>82</v>
      </c>
      <c r="P181" s="3" t="s">
        <v>82</v>
      </c>
      <c r="Q181" s="3" t="s">
        <v>82</v>
      </c>
      <c r="R181" s="3" t="s">
        <v>82</v>
      </c>
      <c r="S181" s="3" t="s">
        <v>82</v>
      </c>
      <c r="T181" s="3" t="s">
        <v>82</v>
      </c>
      <c r="U181" s="3" t="s">
        <v>82</v>
      </c>
      <c r="V181" s="3"/>
      <c r="W181" s="3"/>
      <c r="X181" s="3"/>
      <c r="Y181" s="3" t="s">
        <v>82</v>
      </c>
      <c r="Z181" s="71" t="s">
        <v>471</v>
      </c>
      <c r="AA181" s="72" t="s">
        <v>470</v>
      </c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 t="s">
        <v>84</v>
      </c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S181" t="str">
        <f t="shared" si="22"/>
        <v>CORRECT</v>
      </c>
    </row>
    <row r="182" spans="2:71" x14ac:dyDescent="0.25">
      <c r="B182" s="1">
        <v>44496</v>
      </c>
      <c r="C182" s="69" t="s">
        <v>24</v>
      </c>
      <c r="D182" s="42">
        <v>6</v>
      </c>
      <c r="E182" t="s">
        <v>8</v>
      </c>
      <c r="F182" s="3" t="s">
        <v>80</v>
      </c>
      <c r="G182" s="34" t="s">
        <v>472</v>
      </c>
      <c r="H182" t="s">
        <v>17</v>
      </c>
      <c r="K182" s="3" t="s">
        <v>82</v>
      </c>
      <c r="L182" s="3" t="s">
        <v>82</v>
      </c>
      <c r="M182" s="3" t="s">
        <v>82</v>
      </c>
      <c r="N182" s="3" t="s">
        <v>82</v>
      </c>
      <c r="O182" s="3" t="s">
        <v>82</v>
      </c>
      <c r="P182" s="3" t="s">
        <v>82</v>
      </c>
      <c r="Q182" s="3" t="s">
        <v>82</v>
      </c>
      <c r="R182" s="3" t="s">
        <v>82</v>
      </c>
      <c r="S182" s="3" t="s">
        <v>82</v>
      </c>
      <c r="T182" s="3" t="s">
        <v>82</v>
      </c>
      <c r="U182" s="3" t="s">
        <v>82</v>
      </c>
      <c r="V182" s="3"/>
      <c r="W182" s="3"/>
      <c r="X182" s="3"/>
      <c r="Y182" s="3" t="s">
        <v>82</v>
      </c>
      <c r="Z182" s="71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 t="s">
        <v>21</v>
      </c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S182" t="str">
        <f t="shared" si="22"/>
        <v>CORRECT</v>
      </c>
    </row>
    <row r="183" spans="2:71" x14ac:dyDescent="0.25">
      <c r="B183" s="1">
        <v>44496</v>
      </c>
      <c r="C183" s="69" t="s">
        <v>24</v>
      </c>
      <c r="D183" s="42">
        <v>2.0499999999999998</v>
      </c>
      <c r="E183" t="s">
        <v>8</v>
      </c>
      <c r="F183" s="3" t="s">
        <v>80</v>
      </c>
      <c r="G183" s="34" t="s">
        <v>473</v>
      </c>
      <c r="H183" t="s">
        <v>17</v>
      </c>
      <c r="K183" s="3" t="s">
        <v>82</v>
      </c>
      <c r="L183" s="3" t="s">
        <v>82</v>
      </c>
      <c r="M183" s="3" t="s">
        <v>82</v>
      </c>
      <c r="N183" s="3" t="s">
        <v>82</v>
      </c>
      <c r="O183" s="3" t="s">
        <v>82</v>
      </c>
      <c r="P183" s="3" t="s">
        <v>82</v>
      </c>
      <c r="Q183" s="3" t="s">
        <v>82</v>
      </c>
      <c r="R183" s="3" t="s">
        <v>82</v>
      </c>
      <c r="S183" s="3" t="s">
        <v>82</v>
      </c>
      <c r="T183" s="3" t="s">
        <v>82</v>
      </c>
      <c r="U183" s="3" t="s">
        <v>82</v>
      </c>
      <c r="V183" s="3"/>
      <c r="W183" s="3"/>
      <c r="X183" s="3"/>
      <c r="Y183" s="3" t="s">
        <v>82</v>
      </c>
      <c r="Z183" s="71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 t="s">
        <v>21</v>
      </c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S183" t="str">
        <f t="shared" si="22"/>
        <v>CORRECT</v>
      </c>
    </row>
    <row r="184" spans="2:71" x14ac:dyDescent="0.25">
      <c r="B184" s="1">
        <v>44496</v>
      </c>
      <c r="C184" s="69" t="s">
        <v>24</v>
      </c>
      <c r="D184" s="42">
        <v>1.65</v>
      </c>
      <c r="E184" t="s">
        <v>8</v>
      </c>
      <c r="F184" s="3" t="s">
        <v>80</v>
      </c>
      <c r="G184" s="34" t="s">
        <v>474</v>
      </c>
      <c r="H184" t="s">
        <v>17</v>
      </c>
      <c r="K184" s="3" t="s">
        <v>82</v>
      </c>
      <c r="L184" s="3" t="s">
        <v>82</v>
      </c>
      <c r="M184" s="3" t="s">
        <v>82</v>
      </c>
      <c r="N184" s="3" t="s">
        <v>82</v>
      </c>
      <c r="O184" s="3" t="s">
        <v>82</v>
      </c>
      <c r="P184" s="3" t="s">
        <v>82</v>
      </c>
      <c r="Q184" s="3" t="s">
        <v>82</v>
      </c>
      <c r="R184" s="3" t="s">
        <v>82</v>
      </c>
      <c r="S184" s="3" t="s">
        <v>82</v>
      </c>
      <c r="T184" s="3" t="s">
        <v>82</v>
      </c>
      <c r="U184" s="3" t="s">
        <v>82</v>
      </c>
      <c r="V184" s="3"/>
      <c r="W184" s="3"/>
      <c r="X184" s="3"/>
      <c r="Y184" s="3" t="s">
        <v>82</v>
      </c>
      <c r="Z184" s="71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 t="s">
        <v>21</v>
      </c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S184" t="str">
        <f t="shared" si="22"/>
        <v>CORRECT</v>
      </c>
    </row>
    <row r="185" spans="2:71" ht="90" customHeight="1" x14ac:dyDescent="0.25">
      <c r="B185" s="1">
        <v>44496</v>
      </c>
      <c r="C185" s="69" t="s">
        <v>24</v>
      </c>
      <c r="D185" s="42">
        <v>4</v>
      </c>
      <c r="E185" t="s">
        <v>8</v>
      </c>
      <c r="F185" s="3" t="s">
        <v>83</v>
      </c>
      <c r="G185" s="34" t="s">
        <v>475</v>
      </c>
      <c r="H185" t="s">
        <v>17</v>
      </c>
      <c r="K185" s="96" t="s">
        <v>82</v>
      </c>
      <c r="L185" s="96" t="s">
        <v>82</v>
      </c>
      <c r="M185" s="96" t="s">
        <v>82</v>
      </c>
      <c r="N185" s="96" t="s">
        <v>82</v>
      </c>
      <c r="O185" s="96" t="s">
        <v>82</v>
      </c>
      <c r="P185" s="96" t="s">
        <v>82</v>
      </c>
      <c r="Q185" s="96" t="s">
        <v>82</v>
      </c>
      <c r="R185" s="96" t="s">
        <v>82</v>
      </c>
      <c r="S185" s="96" t="s">
        <v>82</v>
      </c>
      <c r="T185" s="96" t="s">
        <v>82</v>
      </c>
      <c r="U185" s="96" t="s">
        <v>82</v>
      </c>
      <c r="V185" s="96"/>
      <c r="W185" s="96"/>
      <c r="X185" s="96"/>
      <c r="Y185" s="96" t="s">
        <v>82</v>
      </c>
      <c r="Z185" s="71" t="s">
        <v>477</v>
      </c>
      <c r="AA185" s="72" t="s">
        <v>476</v>
      </c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 t="s">
        <v>84</v>
      </c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S185" t="str">
        <f t="shared" si="22"/>
        <v>CORRECT</v>
      </c>
    </row>
    <row r="186" spans="2:71" ht="15" customHeight="1" x14ac:dyDescent="0.25">
      <c r="B186" s="1">
        <v>44497</v>
      </c>
      <c r="C186" s="69" t="s">
        <v>1799</v>
      </c>
      <c r="D186" s="42">
        <v>1.3332999999999999</v>
      </c>
      <c r="E186" t="s">
        <v>63</v>
      </c>
      <c r="F186" s="3" t="s">
        <v>80</v>
      </c>
      <c r="G186" s="34" t="s">
        <v>478</v>
      </c>
      <c r="H186" t="s">
        <v>17</v>
      </c>
      <c r="K186" s="96" t="s">
        <v>82</v>
      </c>
      <c r="L186" s="96" t="s">
        <v>82</v>
      </c>
      <c r="M186" s="96" t="s">
        <v>82</v>
      </c>
      <c r="N186" s="96" t="s">
        <v>82</v>
      </c>
      <c r="O186" s="96" t="s">
        <v>82</v>
      </c>
      <c r="P186" s="96" t="s">
        <v>82</v>
      </c>
      <c r="Q186" s="96" t="s">
        <v>82</v>
      </c>
      <c r="R186" s="96" t="s">
        <v>82</v>
      </c>
      <c r="S186" s="96" t="s">
        <v>82</v>
      </c>
      <c r="T186" s="96" t="s">
        <v>82</v>
      </c>
      <c r="U186" s="96" t="s">
        <v>82</v>
      </c>
      <c r="V186" s="96"/>
      <c r="W186" s="96"/>
      <c r="X186" s="96"/>
      <c r="Y186" s="96" t="s">
        <v>82</v>
      </c>
      <c r="Z186" s="71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 t="s">
        <v>21</v>
      </c>
      <c r="BI186" s="22"/>
      <c r="BJ186" s="22"/>
      <c r="BK186" s="22"/>
      <c r="BL186" s="22"/>
      <c r="BM186" s="22"/>
      <c r="BN186" s="22"/>
      <c r="BO186" s="22"/>
      <c r="BP186" s="22"/>
      <c r="BS186" t="str">
        <f t="shared" si="22"/>
        <v>CORRECT</v>
      </c>
    </row>
    <row r="187" spans="2:71" ht="15" customHeight="1" x14ac:dyDescent="0.25">
      <c r="B187" s="1">
        <v>44497</v>
      </c>
      <c r="C187" s="69" t="s">
        <v>1799</v>
      </c>
      <c r="D187" s="42">
        <f>1+36/60</f>
        <v>1.6</v>
      </c>
      <c r="E187" t="s">
        <v>63</v>
      </c>
      <c r="F187" s="3" t="s">
        <v>80</v>
      </c>
      <c r="G187" s="34" t="s">
        <v>479</v>
      </c>
      <c r="H187" t="s">
        <v>17</v>
      </c>
      <c r="K187" s="96" t="s">
        <v>82</v>
      </c>
      <c r="L187" s="96" t="s">
        <v>82</v>
      </c>
      <c r="M187" s="96" t="s">
        <v>82</v>
      </c>
      <c r="N187" s="96" t="s">
        <v>82</v>
      </c>
      <c r="O187" s="96" t="s">
        <v>82</v>
      </c>
      <c r="P187" s="96" t="s">
        <v>82</v>
      </c>
      <c r="Q187" s="96" t="s">
        <v>82</v>
      </c>
      <c r="R187" s="96" t="s">
        <v>82</v>
      </c>
      <c r="S187" s="96" t="s">
        <v>82</v>
      </c>
      <c r="T187" s="96" t="s">
        <v>82</v>
      </c>
      <c r="U187" s="96" t="s">
        <v>82</v>
      </c>
      <c r="V187" s="96"/>
      <c r="W187" s="96"/>
      <c r="X187" s="96"/>
      <c r="Y187" s="96" t="s">
        <v>82</v>
      </c>
      <c r="Z187" s="71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 t="s">
        <v>21</v>
      </c>
      <c r="BI187" s="22"/>
      <c r="BJ187" s="22"/>
      <c r="BK187" s="22"/>
      <c r="BL187" s="22"/>
      <c r="BM187" s="22"/>
      <c r="BN187" s="22"/>
      <c r="BO187" s="22"/>
      <c r="BP187" s="22"/>
      <c r="BS187" t="str">
        <f t="shared" si="22"/>
        <v>CORRECT</v>
      </c>
    </row>
    <row r="188" spans="2:71" ht="15" customHeight="1" x14ac:dyDescent="0.25">
      <c r="B188" s="1">
        <v>44497</v>
      </c>
      <c r="C188" s="69" t="s">
        <v>1799</v>
      </c>
      <c r="D188" s="42">
        <f>1+22/60</f>
        <v>1.3666666666666667</v>
      </c>
      <c r="E188" t="s">
        <v>63</v>
      </c>
      <c r="F188" s="3" t="s">
        <v>80</v>
      </c>
      <c r="G188" s="34" t="s">
        <v>480</v>
      </c>
      <c r="H188" t="s">
        <v>17</v>
      </c>
      <c r="K188" s="96" t="s">
        <v>82</v>
      </c>
      <c r="L188" s="96" t="s">
        <v>82</v>
      </c>
      <c r="M188" s="96" t="s">
        <v>82</v>
      </c>
      <c r="N188" s="96" t="s">
        <v>82</v>
      </c>
      <c r="O188" s="96" t="s">
        <v>82</v>
      </c>
      <c r="P188" s="96" t="s">
        <v>82</v>
      </c>
      <c r="Q188" s="96" t="s">
        <v>82</v>
      </c>
      <c r="R188" s="96" t="s">
        <v>82</v>
      </c>
      <c r="S188" s="96" t="s">
        <v>82</v>
      </c>
      <c r="T188" s="96" t="s">
        <v>82</v>
      </c>
      <c r="U188" s="96" t="s">
        <v>82</v>
      </c>
      <c r="V188" s="96"/>
      <c r="W188" s="96"/>
      <c r="X188" s="96"/>
      <c r="Y188" s="96" t="s">
        <v>82</v>
      </c>
      <c r="Z188" s="71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 t="s">
        <v>21</v>
      </c>
      <c r="BI188" s="22"/>
      <c r="BJ188" s="22"/>
      <c r="BK188" s="22"/>
      <c r="BL188" s="22"/>
      <c r="BM188" s="22"/>
      <c r="BN188" s="22"/>
      <c r="BO188" s="22"/>
      <c r="BP188" s="22"/>
      <c r="BS188" t="str">
        <f t="shared" si="22"/>
        <v>CORRECT</v>
      </c>
    </row>
    <row r="189" spans="2:71" ht="15" customHeight="1" x14ac:dyDescent="0.25">
      <c r="B189" s="1">
        <v>44497</v>
      </c>
      <c r="C189" s="69" t="s">
        <v>1799</v>
      </c>
      <c r="D189" s="42">
        <f>2+34/60</f>
        <v>2.5666666666666664</v>
      </c>
      <c r="E189" t="s">
        <v>63</v>
      </c>
      <c r="F189" s="3" t="s">
        <v>80</v>
      </c>
      <c r="G189" s="34" t="s">
        <v>481</v>
      </c>
      <c r="H189" t="s">
        <v>17</v>
      </c>
      <c r="K189" s="96" t="s">
        <v>82</v>
      </c>
      <c r="L189" s="96" t="s">
        <v>82</v>
      </c>
      <c r="M189" s="96" t="s">
        <v>82</v>
      </c>
      <c r="N189" s="96" t="s">
        <v>82</v>
      </c>
      <c r="O189" s="96" t="s">
        <v>82</v>
      </c>
      <c r="P189" s="96" t="s">
        <v>82</v>
      </c>
      <c r="Q189" s="96" t="s">
        <v>82</v>
      </c>
      <c r="R189" s="96" t="s">
        <v>82</v>
      </c>
      <c r="S189" s="96" t="s">
        <v>82</v>
      </c>
      <c r="T189" s="96" t="s">
        <v>82</v>
      </c>
      <c r="U189" s="96" t="s">
        <v>82</v>
      </c>
      <c r="V189" s="96"/>
      <c r="W189" s="96"/>
      <c r="X189" s="96"/>
      <c r="Y189" s="96" t="s">
        <v>82</v>
      </c>
      <c r="Z189" s="71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 t="s">
        <v>21</v>
      </c>
      <c r="BI189" s="22"/>
      <c r="BJ189" s="22"/>
      <c r="BK189" s="22"/>
      <c r="BL189" s="22"/>
      <c r="BM189" s="22"/>
      <c r="BN189" s="22"/>
      <c r="BO189" s="22"/>
      <c r="BP189" s="22"/>
      <c r="BS189" t="str">
        <f t="shared" si="22"/>
        <v>CORRECT</v>
      </c>
    </row>
    <row r="190" spans="2:71" x14ac:dyDescent="0.25">
      <c r="B190" s="1">
        <v>44497</v>
      </c>
      <c r="C190" s="69" t="s">
        <v>1799</v>
      </c>
      <c r="D190" s="42">
        <f>2+53/60</f>
        <v>2.8833333333333333</v>
      </c>
      <c r="E190" t="s">
        <v>63</v>
      </c>
      <c r="F190" s="3" t="s">
        <v>80</v>
      </c>
      <c r="G190" s="34" t="s">
        <v>482</v>
      </c>
      <c r="H190" t="s">
        <v>17</v>
      </c>
      <c r="K190" s="3" t="s">
        <v>82</v>
      </c>
      <c r="L190" s="3" t="s">
        <v>82</v>
      </c>
      <c r="M190" s="3" t="s">
        <v>82</v>
      </c>
      <c r="N190" s="3" t="s">
        <v>82</v>
      </c>
      <c r="O190" s="3" t="s">
        <v>82</v>
      </c>
      <c r="P190" s="3" t="s">
        <v>82</v>
      </c>
      <c r="Q190" s="3" t="s">
        <v>82</v>
      </c>
      <c r="R190" s="3" t="s">
        <v>82</v>
      </c>
      <c r="S190" s="3" t="s">
        <v>82</v>
      </c>
      <c r="T190" s="3" t="s">
        <v>82</v>
      </c>
      <c r="U190" s="3" t="s">
        <v>82</v>
      </c>
      <c r="V190" s="3"/>
      <c r="W190" s="3"/>
      <c r="X190" s="3"/>
      <c r="Y190" s="3" t="s">
        <v>82</v>
      </c>
      <c r="Z190" s="71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 t="s">
        <v>21</v>
      </c>
      <c r="BI190" s="22"/>
      <c r="BJ190" s="22"/>
      <c r="BK190" s="22"/>
      <c r="BL190" s="22"/>
      <c r="BM190" s="22"/>
      <c r="BN190" s="22"/>
      <c r="BO190" s="22"/>
      <c r="BP190" s="22"/>
      <c r="BS190" t="str">
        <f t="shared" si="22"/>
        <v>CORRECT</v>
      </c>
    </row>
    <row r="191" spans="2:71" x14ac:dyDescent="0.25">
      <c r="B191" s="1">
        <v>44497</v>
      </c>
      <c r="C191" s="69" t="s">
        <v>1799</v>
      </c>
      <c r="D191" s="42">
        <f>41/60</f>
        <v>0.68333333333333335</v>
      </c>
      <c r="E191" t="s">
        <v>63</v>
      </c>
      <c r="F191" s="3" t="s">
        <v>80</v>
      </c>
      <c r="G191" s="34" t="s">
        <v>483</v>
      </c>
      <c r="H191" t="s">
        <v>17</v>
      </c>
      <c r="K191" s="3" t="s">
        <v>82</v>
      </c>
      <c r="L191" s="3" t="s">
        <v>82</v>
      </c>
      <c r="M191" s="3" t="s">
        <v>82</v>
      </c>
      <c r="N191" s="3" t="s">
        <v>82</v>
      </c>
      <c r="O191" s="3" t="s">
        <v>82</v>
      </c>
      <c r="P191" s="3" t="s">
        <v>82</v>
      </c>
      <c r="Q191" s="3" t="s">
        <v>82</v>
      </c>
      <c r="R191" s="3" t="s">
        <v>82</v>
      </c>
      <c r="S191" s="3" t="s">
        <v>82</v>
      </c>
      <c r="T191" s="3" t="s">
        <v>82</v>
      </c>
      <c r="U191" s="3" t="s">
        <v>82</v>
      </c>
      <c r="V191" s="3"/>
      <c r="W191" s="3"/>
      <c r="X191" s="3"/>
      <c r="Y191" s="3" t="s">
        <v>82</v>
      </c>
      <c r="Z191" s="71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 t="s">
        <v>21</v>
      </c>
      <c r="BI191" s="22"/>
      <c r="BJ191" s="22"/>
      <c r="BK191" s="22"/>
      <c r="BL191" s="22"/>
      <c r="BM191" s="22"/>
      <c r="BN191" s="22"/>
      <c r="BO191" s="22"/>
      <c r="BP191" s="22"/>
      <c r="BS191" t="str">
        <f t="shared" si="22"/>
        <v>CORRECT</v>
      </c>
    </row>
    <row r="192" spans="2:71" x14ac:dyDescent="0.25">
      <c r="B192" s="1">
        <v>44497</v>
      </c>
      <c r="C192" s="69" t="s">
        <v>1799</v>
      </c>
      <c r="D192" s="42">
        <f>1+57/60</f>
        <v>1.95</v>
      </c>
      <c r="E192" t="s">
        <v>63</v>
      </c>
      <c r="F192" s="3" t="s">
        <v>80</v>
      </c>
      <c r="G192" s="34" t="s">
        <v>484</v>
      </c>
      <c r="H192" t="s">
        <v>17</v>
      </c>
      <c r="K192" s="3" t="s">
        <v>82</v>
      </c>
      <c r="L192" s="3" t="s">
        <v>82</v>
      </c>
      <c r="M192" s="3" t="s">
        <v>82</v>
      </c>
      <c r="N192" s="3" t="s">
        <v>82</v>
      </c>
      <c r="O192" s="3" t="s">
        <v>82</v>
      </c>
      <c r="P192" s="3" t="s">
        <v>82</v>
      </c>
      <c r="Q192" s="3" t="s">
        <v>82</v>
      </c>
      <c r="R192" s="3" t="s">
        <v>82</v>
      </c>
      <c r="S192" s="3" t="s">
        <v>82</v>
      </c>
      <c r="T192" s="3" t="s">
        <v>82</v>
      </c>
      <c r="U192" s="3" t="s">
        <v>82</v>
      </c>
      <c r="V192" s="3"/>
      <c r="W192" s="3"/>
      <c r="X192" s="3"/>
      <c r="Y192" s="3" t="s">
        <v>82</v>
      </c>
      <c r="Z192" s="7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 t="s">
        <v>21</v>
      </c>
      <c r="BI192" s="22"/>
      <c r="BJ192" s="22"/>
      <c r="BK192" s="22"/>
      <c r="BL192" s="22"/>
      <c r="BM192" s="22"/>
      <c r="BN192" s="22"/>
      <c r="BO192" s="22"/>
      <c r="BP192" s="22"/>
      <c r="BS192" t="str">
        <f t="shared" si="22"/>
        <v>CORRECT</v>
      </c>
    </row>
    <row r="193" spans="2:71" x14ac:dyDescent="0.25">
      <c r="B193" s="1">
        <v>44497</v>
      </c>
      <c r="C193" s="69" t="s">
        <v>1799</v>
      </c>
      <c r="D193" s="42">
        <f>2+5/60</f>
        <v>2.0833333333333335</v>
      </c>
      <c r="E193" t="s">
        <v>62</v>
      </c>
      <c r="F193" s="3" t="s">
        <v>80</v>
      </c>
      <c r="G193" s="34" t="s">
        <v>485</v>
      </c>
      <c r="H193" t="s">
        <v>17</v>
      </c>
      <c r="K193" s="3" t="s">
        <v>82</v>
      </c>
      <c r="L193" s="3" t="s">
        <v>82</v>
      </c>
      <c r="M193" s="3" t="s">
        <v>82</v>
      </c>
      <c r="N193" s="3" t="s">
        <v>82</v>
      </c>
      <c r="O193" s="3" t="s">
        <v>82</v>
      </c>
      <c r="P193" s="3" t="s">
        <v>82</v>
      </c>
      <c r="Q193" s="3" t="s">
        <v>82</v>
      </c>
      <c r="R193" s="3" t="s">
        <v>82</v>
      </c>
      <c r="S193" s="3" t="s">
        <v>82</v>
      </c>
      <c r="T193" s="3" t="s">
        <v>82</v>
      </c>
      <c r="U193" s="3" t="s">
        <v>82</v>
      </c>
      <c r="V193" s="3"/>
      <c r="W193" s="3"/>
      <c r="X193" s="3"/>
      <c r="Y193" s="3" t="s">
        <v>82</v>
      </c>
      <c r="Z193" s="71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 t="s">
        <v>21</v>
      </c>
      <c r="BH193" s="22"/>
      <c r="BI193" s="22"/>
      <c r="BJ193" s="22"/>
      <c r="BK193" s="22"/>
      <c r="BL193" s="22"/>
      <c r="BM193" s="22"/>
      <c r="BN193" s="22"/>
      <c r="BO193" s="22"/>
      <c r="BP193" s="22"/>
      <c r="BS193" t="str">
        <f t="shared" si="22"/>
        <v>CORRECT</v>
      </c>
    </row>
    <row r="194" spans="2:71" ht="165" x14ac:dyDescent="0.25">
      <c r="B194" s="1">
        <v>44497</v>
      </c>
      <c r="C194" s="69" t="s">
        <v>24</v>
      </c>
      <c r="D194" s="42">
        <v>7.66</v>
      </c>
      <c r="E194" s="83" t="s">
        <v>68</v>
      </c>
      <c r="F194" s="3" t="s">
        <v>80</v>
      </c>
      <c r="G194" s="34" t="s">
        <v>486</v>
      </c>
      <c r="H194" t="s">
        <v>17</v>
      </c>
      <c r="K194" s="3" t="s">
        <v>82</v>
      </c>
      <c r="L194" s="3" t="s">
        <v>82</v>
      </c>
      <c r="M194" s="3" t="s">
        <v>82</v>
      </c>
      <c r="N194" s="3" t="s">
        <v>82</v>
      </c>
      <c r="O194" s="3" t="s">
        <v>82</v>
      </c>
      <c r="P194" s="3" t="s">
        <v>82</v>
      </c>
      <c r="Q194" s="3" t="s">
        <v>82</v>
      </c>
      <c r="R194" s="3" t="s">
        <v>82</v>
      </c>
      <c r="S194" s="3" t="s">
        <v>82</v>
      </c>
      <c r="T194" s="3" t="s">
        <v>82</v>
      </c>
      <c r="U194" s="3" t="s">
        <v>82</v>
      </c>
      <c r="V194" s="3"/>
      <c r="W194" s="3"/>
      <c r="X194" s="3"/>
      <c r="Y194" s="3" t="s">
        <v>82</v>
      </c>
      <c r="Z194" s="71" t="s">
        <v>502</v>
      </c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 t="s">
        <v>21</v>
      </c>
      <c r="BJ194" s="22"/>
      <c r="BK194" s="22"/>
      <c r="BL194" s="22"/>
      <c r="BM194" s="22"/>
      <c r="BN194" s="22"/>
      <c r="BO194" s="22"/>
      <c r="BP194" s="22"/>
      <c r="BS194" t="str">
        <f t="shared" si="22"/>
        <v>CORRECT</v>
      </c>
    </row>
    <row r="195" spans="2:71" x14ac:dyDescent="0.25">
      <c r="B195" s="1">
        <v>44497</v>
      </c>
      <c r="C195" s="69" t="s">
        <v>24</v>
      </c>
      <c r="D195" s="42">
        <v>2.5</v>
      </c>
      <c r="E195" s="83" t="s">
        <v>353</v>
      </c>
      <c r="F195" s="3" t="s">
        <v>80</v>
      </c>
      <c r="G195" s="34" t="s">
        <v>487</v>
      </c>
      <c r="H195" t="s">
        <v>17</v>
      </c>
      <c r="K195" s="3" t="s">
        <v>82</v>
      </c>
      <c r="L195" s="3" t="s">
        <v>82</v>
      </c>
      <c r="M195" s="3" t="s">
        <v>82</v>
      </c>
      <c r="N195" s="3" t="s">
        <v>82</v>
      </c>
      <c r="O195" s="3" t="s">
        <v>82</v>
      </c>
      <c r="P195" s="3" t="s">
        <v>82</v>
      </c>
      <c r="Q195" s="3" t="s">
        <v>82</v>
      </c>
      <c r="R195" s="3" t="s">
        <v>82</v>
      </c>
      <c r="S195" s="3" t="s">
        <v>82</v>
      </c>
      <c r="T195" s="3" t="s">
        <v>82</v>
      </c>
      <c r="U195" s="3" t="s">
        <v>82</v>
      </c>
      <c r="V195" s="3"/>
      <c r="W195" s="3"/>
      <c r="X195" s="3"/>
      <c r="Y195" s="3" t="s">
        <v>82</v>
      </c>
      <c r="Z195" s="71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 t="s">
        <v>21</v>
      </c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S195" t="str">
        <f t="shared" si="22"/>
        <v>CORRECT</v>
      </c>
    </row>
    <row r="196" spans="2:71" x14ac:dyDescent="0.25">
      <c r="B196" s="1">
        <v>44497</v>
      </c>
      <c r="C196" s="69" t="s">
        <v>24</v>
      </c>
      <c r="D196" s="42">
        <f>1+1/5</f>
        <v>1.2</v>
      </c>
      <c r="E196" t="s">
        <v>60</v>
      </c>
      <c r="F196" s="3" t="s">
        <v>80</v>
      </c>
      <c r="G196" s="34" t="s">
        <v>488</v>
      </c>
      <c r="H196" t="s">
        <v>17</v>
      </c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71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 t="s">
        <v>21</v>
      </c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S196" t="str">
        <f t="shared" si="22"/>
        <v>CORRECT</v>
      </c>
    </row>
    <row r="197" spans="2:71" ht="90" x14ac:dyDescent="0.25">
      <c r="B197" s="1">
        <v>44497</v>
      </c>
      <c r="C197" s="69" t="s">
        <v>24</v>
      </c>
      <c r="D197" s="42">
        <v>10</v>
      </c>
      <c r="E197" s="83" t="s">
        <v>353</v>
      </c>
      <c r="F197" s="3" t="s">
        <v>80</v>
      </c>
      <c r="G197" s="34" t="s">
        <v>489</v>
      </c>
      <c r="H197" t="s">
        <v>17</v>
      </c>
      <c r="K197" s="3" t="s">
        <v>82</v>
      </c>
      <c r="L197" s="3" t="s">
        <v>82</v>
      </c>
      <c r="M197" s="3" t="s">
        <v>82</v>
      </c>
      <c r="N197" s="3" t="s">
        <v>82</v>
      </c>
      <c r="O197" s="3" t="s">
        <v>82</v>
      </c>
      <c r="P197" s="3" t="s">
        <v>82</v>
      </c>
      <c r="Q197" s="3" t="s">
        <v>82</v>
      </c>
      <c r="R197" s="3" t="s">
        <v>82</v>
      </c>
      <c r="S197" s="3" t="s">
        <v>82</v>
      </c>
      <c r="T197" s="3" t="s">
        <v>82</v>
      </c>
      <c r="U197" s="3" t="s">
        <v>82</v>
      </c>
      <c r="V197" s="3"/>
      <c r="W197" s="3"/>
      <c r="X197" s="3"/>
      <c r="Y197" s="3" t="s">
        <v>82</v>
      </c>
      <c r="Z197" s="71" t="s">
        <v>507</v>
      </c>
      <c r="AA197" s="72" t="s">
        <v>506</v>
      </c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 t="s">
        <v>21</v>
      </c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S197" t="str">
        <f t="shared" si="22"/>
        <v>CORRECT</v>
      </c>
    </row>
    <row r="198" spans="2:71" x14ac:dyDescent="0.25">
      <c r="B198" s="1">
        <v>44497</v>
      </c>
      <c r="C198" s="69" t="s">
        <v>1799</v>
      </c>
      <c r="D198" s="42">
        <f>1+24/60</f>
        <v>1.4</v>
      </c>
      <c r="E198" s="83" t="s">
        <v>279</v>
      </c>
      <c r="F198" s="3" t="s">
        <v>80</v>
      </c>
      <c r="G198" s="34" t="s">
        <v>491</v>
      </c>
      <c r="H198" t="s">
        <v>17</v>
      </c>
      <c r="K198" s="3" t="s">
        <v>82</v>
      </c>
      <c r="L198" s="3" t="s">
        <v>82</v>
      </c>
      <c r="M198" s="3" t="s">
        <v>82</v>
      </c>
      <c r="N198" s="3" t="s">
        <v>82</v>
      </c>
      <c r="O198" s="3" t="s">
        <v>82</v>
      </c>
      <c r="P198" s="3" t="s">
        <v>82</v>
      </c>
      <c r="Q198" s="3" t="s">
        <v>82</v>
      </c>
      <c r="R198" s="3" t="s">
        <v>82</v>
      </c>
      <c r="S198" s="3" t="s">
        <v>82</v>
      </c>
      <c r="T198" s="3" t="s">
        <v>82</v>
      </c>
      <c r="U198" s="3" t="s">
        <v>82</v>
      </c>
      <c r="V198" s="3"/>
      <c r="W198" s="3"/>
      <c r="X198" s="3"/>
      <c r="Y198" s="3" t="s">
        <v>82</v>
      </c>
      <c r="Z198" s="71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 t="s">
        <v>21</v>
      </c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S198" t="str">
        <f t="shared" si="22"/>
        <v>CORRECT</v>
      </c>
    </row>
    <row r="199" spans="2:71" ht="30" x14ac:dyDescent="0.25">
      <c r="B199" s="1">
        <v>44497</v>
      </c>
      <c r="C199" s="69" t="s">
        <v>24</v>
      </c>
      <c r="D199" s="42">
        <v>2.3330000000000002</v>
      </c>
      <c r="E199" t="s">
        <v>4</v>
      </c>
      <c r="F199" s="3" t="s">
        <v>83</v>
      </c>
      <c r="G199" s="34" t="s">
        <v>490</v>
      </c>
      <c r="H199" t="s">
        <v>17</v>
      </c>
      <c r="K199" s="3" t="s">
        <v>82</v>
      </c>
      <c r="L199" s="3" t="s">
        <v>82</v>
      </c>
      <c r="M199" s="3" t="s">
        <v>82</v>
      </c>
      <c r="N199" s="3" t="s">
        <v>82</v>
      </c>
      <c r="O199" s="3" t="s">
        <v>82</v>
      </c>
      <c r="P199" s="3" t="s">
        <v>82</v>
      </c>
      <c r="Q199" s="3" t="s">
        <v>82</v>
      </c>
      <c r="R199" s="3" t="s">
        <v>82</v>
      </c>
      <c r="S199" s="3" t="s">
        <v>82</v>
      </c>
      <c r="T199" s="3" t="s">
        <v>112</v>
      </c>
      <c r="U199" s="3" t="s">
        <v>112</v>
      </c>
      <c r="V199" s="3"/>
      <c r="W199" s="3"/>
      <c r="X199" s="3"/>
      <c r="Y199" s="3" t="s">
        <v>82</v>
      </c>
      <c r="Z199" s="71"/>
      <c r="AA199" s="72" t="s">
        <v>505</v>
      </c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 t="s">
        <v>84</v>
      </c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S199" t="str">
        <f t="shared" si="22"/>
        <v>CORRECT</v>
      </c>
    </row>
    <row r="200" spans="2:71" x14ac:dyDescent="0.25">
      <c r="B200" s="1">
        <v>44497</v>
      </c>
      <c r="C200" s="69" t="s">
        <v>24</v>
      </c>
      <c r="D200" s="42">
        <f>1+5/6</f>
        <v>1.8333333333333335</v>
      </c>
      <c r="E200" t="s">
        <v>60</v>
      </c>
      <c r="F200" s="3" t="s">
        <v>80</v>
      </c>
      <c r="G200" s="34" t="s">
        <v>492</v>
      </c>
      <c r="H200" t="s">
        <v>17</v>
      </c>
      <c r="K200" s="3" t="s">
        <v>82</v>
      </c>
      <c r="L200" s="3" t="s">
        <v>82</v>
      </c>
      <c r="M200" s="3" t="s">
        <v>82</v>
      </c>
      <c r="N200" s="3" t="s">
        <v>82</v>
      </c>
      <c r="O200" s="3" t="s">
        <v>82</v>
      </c>
      <c r="P200" s="3" t="s">
        <v>82</v>
      </c>
      <c r="Q200" s="3" t="s">
        <v>82</v>
      </c>
      <c r="R200" s="3" t="s">
        <v>82</v>
      </c>
      <c r="S200" s="3" t="s">
        <v>82</v>
      </c>
      <c r="T200" s="3" t="s">
        <v>82</v>
      </c>
      <c r="U200" s="3" t="s">
        <v>82</v>
      </c>
      <c r="V200" s="3"/>
      <c r="W200" s="3"/>
      <c r="X200" s="3"/>
      <c r="Y200" s="3" t="s">
        <v>82</v>
      </c>
      <c r="Z200" s="71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 t="s">
        <v>21</v>
      </c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S200" t="str">
        <f t="shared" si="22"/>
        <v>CORRECT</v>
      </c>
    </row>
    <row r="201" spans="2:71" x14ac:dyDescent="0.25">
      <c r="B201" s="1">
        <v>44497</v>
      </c>
      <c r="C201" s="69" t="s">
        <v>24</v>
      </c>
      <c r="D201" s="42">
        <v>3.75</v>
      </c>
      <c r="E201" s="83" t="s">
        <v>353</v>
      </c>
      <c r="F201" s="3" t="s">
        <v>83</v>
      </c>
      <c r="G201" s="34" t="s">
        <v>493</v>
      </c>
      <c r="H201" t="s">
        <v>17</v>
      </c>
      <c r="K201" s="3" t="s">
        <v>82</v>
      </c>
      <c r="L201" s="3" t="s">
        <v>82</v>
      </c>
      <c r="M201" s="3" t="s">
        <v>82</v>
      </c>
      <c r="N201" s="3" t="s">
        <v>82</v>
      </c>
      <c r="O201" s="3" t="s">
        <v>82</v>
      </c>
      <c r="P201" s="3" t="s">
        <v>82</v>
      </c>
      <c r="Q201" s="3" t="s">
        <v>82</v>
      </c>
      <c r="R201" s="3" t="s">
        <v>82</v>
      </c>
      <c r="S201" s="3" t="s">
        <v>82</v>
      </c>
      <c r="T201" s="3" t="s">
        <v>82</v>
      </c>
      <c r="U201" s="3" t="s">
        <v>82</v>
      </c>
      <c r="V201" s="3"/>
      <c r="W201" s="3"/>
      <c r="X201" s="3"/>
      <c r="Y201" s="3" t="s">
        <v>82</v>
      </c>
      <c r="Z201" s="71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 t="s">
        <v>84</v>
      </c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S201" t="str">
        <f t="shared" si="22"/>
        <v>CORRECT</v>
      </c>
    </row>
    <row r="202" spans="2:71" ht="45" x14ac:dyDescent="0.25">
      <c r="B202" s="1">
        <v>44497</v>
      </c>
      <c r="C202" s="69" t="s">
        <v>1799</v>
      </c>
      <c r="D202" s="42">
        <v>7</v>
      </c>
      <c r="E202" s="83" t="s">
        <v>353</v>
      </c>
      <c r="F202" s="3" t="s">
        <v>83</v>
      </c>
      <c r="G202" s="34" t="s">
        <v>494</v>
      </c>
      <c r="H202" t="s">
        <v>17</v>
      </c>
      <c r="K202" s="3" t="s">
        <v>82</v>
      </c>
      <c r="L202" s="3" t="s">
        <v>82</v>
      </c>
      <c r="M202" s="3" t="s">
        <v>82</v>
      </c>
      <c r="N202" s="3" t="s">
        <v>82</v>
      </c>
      <c r="O202" s="3" t="s">
        <v>82</v>
      </c>
      <c r="P202" s="3" t="s">
        <v>82</v>
      </c>
      <c r="Q202" s="3" t="s">
        <v>82</v>
      </c>
      <c r="R202" s="3" t="s">
        <v>82</v>
      </c>
      <c r="S202" s="3" t="s">
        <v>82</v>
      </c>
      <c r="T202" s="3" t="s">
        <v>112</v>
      </c>
      <c r="U202" s="3" t="s">
        <v>82</v>
      </c>
      <c r="V202" s="3"/>
      <c r="W202" s="3"/>
      <c r="X202" s="3"/>
      <c r="Y202" s="3" t="s">
        <v>82</v>
      </c>
      <c r="Z202" s="71" t="s">
        <v>500</v>
      </c>
      <c r="AA202" s="72" t="s">
        <v>501</v>
      </c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 t="s">
        <v>84</v>
      </c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S202" t="str">
        <f t="shared" si="22"/>
        <v>CORRECT</v>
      </c>
    </row>
    <row r="203" spans="2:71" x14ac:dyDescent="0.25">
      <c r="B203" s="1">
        <v>44497</v>
      </c>
      <c r="C203" s="69" t="s">
        <v>24</v>
      </c>
      <c r="D203" s="42">
        <v>3</v>
      </c>
      <c r="E203" s="83" t="s">
        <v>71</v>
      </c>
      <c r="F203" s="3" t="s">
        <v>83</v>
      </c>
      <c r="G203" s="34" t="s">
        <v>497</v>
      </c>
      <c r="H203" t="s">
        <v>17</v>
      </c>
      <c r="K203" s="3" t="s">
        <v>82</v>
      </c>
      <c r="L203" s="3" t="s">
        <v>82</v>
      </c>
      <c r="M203" s="3" t="s">
        <v>82</v>
      </c>
      <c r="N203" s="3" t="s">
        <v>82</v>
      </c>
      <c r="O203" s="3" t="s">
        <v>82</v>
      </c>
      <c r="P203" s="3" t="s">
        <v>82</v>
      </c>
      <c r="Q203" s="3" t="s">
        <v>82</v>
      </c>
      <c r="R203" s="3" t="s">
        <v>82</v>
      </c>
      <c r="S203" s="3" t="s">
        <v>82</v>
      </c>
      <c r="T203" s="3" t="s">
        <v>82</v>
      </c>
      <c r="U203" s="3" t="s">
        <v>82</v>
      </c>
      <c r="V203" s="3"/>
      <c r="W203" s="3"/>
      <c r="X203" s="3"/>
      <c r="Y203" s="3" t="s">
        <v>82</v>
      </c>
      <c r="Z203" s="71"/>
      <c r="AA203" s="72" t="s">
        <v>526</v>
      </c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 t="s">
        <v>84</v>
      </c>
      <c r="BN203" s="22"/>
      <c r="BO203" s="22"/>
      <c r="BP203" s="22"/>
      <c r="BS203" t="str">
        <f t="shared" si="22"/>
        <v>CORRECT</v>
      </c>
    </row>
    <row r="204" spans="2:71" ht="75" x14ac:dyDescent="0.25">
      <c r="B204" s="1">
        <v>44497</v>
      </c>
      <c r="C204" s="69" t="s">
        <v>24</v>
      </c>
      <c r="D204" s="42">
        <v>3.66</v>
      </c>
      <c r="E204" s="83" t="s">
        <v>353</v>
      </c>
      <c r="F204" s="3" t="s">
        <v>83</v>
      </c>
      <c r="G204" s="34" t="s">
        <v>496</v>
      </c>
      <c r="H204" t="s">
        <v>17</v>
      </c>
      <c r="K204" s="3" t="s">
        <v>82</v>
      </c>
      <c r="L204" s="3" t="s">
        <v>82</v>
      </c>
      <c r="M204" s="3" t="s">
        <v>82</v>
      </c>
      <c r="N204" s="3" t="s">
        <v>82</v>
      </c>
      <c r="O204" s="3" t="s">
        <v>82</v>
      </c>
      <c r="P204" s="3" t="s">
        <v>82</v>
      </c>
      <c r="Q204" s="3" t="s">
        <v>82</v>
      </c>
      <c r="R204" s="3" t="s">
        <v>82</v>
      </c>
      <c r="S204" s="3" t="s">
        <v>82</v>
      </c>
      <c r="T204" s="3" t="s">
        <v>112</v>
      </c>
      <c r="U204" s="3" t="s">
        <v>82</v>
      </c>
      <c r="V204" s="3"/>
      <c r="W204" s="3"/>
      <c r="X204" s="3"/>
      <c r="Y204" s="3" t="s">
        <v>82</v>
      </c>
      <c r="Z204" s="71" t="s">
        <v>499</v>
      </c>
      <c r="AA204" s="72" t="s">
        <v>498</v>
      </c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 t="s">
        <v>84</v>
      </c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S204" t="str">
        <f t="shared" si="22"/>
        <v>CORRECT</v>
      </c>
    </row>
    <row r="205" spans="2:71" ht="180" x14ac:dyDescent="0.25">
      <c r="B205" s="1">
        <v>44497</v>
      </c>
      <c r="C205" s="69" t="s">
        <v>24</v>
      </c>
      <c r="D205" s="42">
        <v>3</v>
      </c>
      <c r="E205" t="s">
        <v>60</v>
      </c>
      <c r="F205" s="3" t="s">
        <v>83</v>
      </c>
      <c r="G205" s="34" t="s">
        <v>495</v>
      </c>
      <c r="H205" t="s">
        <v>17</v>
      </c>
      <c r="K205" s="3" t="s">
        <v>82</v>
      </c>
      <c r="L205" s="3" t="s">
        <v>82</v>
      </c>
      <c r="M205" s="3" t="s">
        <v>82</v>
      </c>
      <c r="N205" s="3" t="s">
        <v>82</v>
      </c>
      <c r="O205" s="3" t="s">
        <v>82</v>
      </c>
      <c r="P205" s="3" t="s">
        <v>82</v>
      </c>
      <c r="Q205" s="3" t="s">
        <v>82</v>
      </c>
      <c r="R205" s="3" t="s">
        <v>82</v>
      </c>
      <c r="S205" s="3" t="s">
        <v>82</v>
      </c>
      <c r="T205" s="3" t="s">
        <v>112</v>
      </c>
      <c r="U205" s="3" t="s">
        <v>82</v>
      </c>
      <c r="V205" s="3"/>
      <c r="W205" s="3"/>
      <c r="X205" s="3"/>
      <c r="Y205" s="3" t="s">
        <v>82</v>
      </c>
      <c r="Z205" s="71" t="s">
        <v>504</v>
      </c>
      <c r="AA205" s="72" t="s">
        <v>503</v>
      </c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 t="s">
        <v>84</v>
      </c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S205" t="str">
        <f t="shared" si="22"/>
        <v>CORRECT</v>
      </c>
    </row>
    <row r="206" spans="2:71" x14ac:dyDescent="0.25">
      <c r="B206" s="1">
        <v>44498</v>
      </c>
      <c r="C206" s="69" t="s">
        <v>24</v>
      </c>
      <c r="D206" s="42">
        <v>2.3330000000000002</v>
      </c>
      <c r="E206" t="s">
        <v>51</v>
      </c>
      <c r="F206" s="3" t="s">
        <v>80</v>
      </c>
      <c r="G206" s="34" t="s">
        <v>527</v>
      </c>
      <c r="H206" t="s">
        <v>17</v>
      </c>
      <c r="K206" s="3" t="s">
        <v>82</v>
      </c>
      <c r="L206" s="3" t="s">
        <v>82</v>
      </c>
      <c r="M206" s="3" t="s">
        <v>82</v>
      </c>
      <c r="N206" s="3" t="s">
        <v>82</v>
      </c>
      <c r="O206" s="3" t="s">
        <v>82</v>
      </c>
      <c r="P206" s="3" t="s">
        <v>82</v>
      </c>
      <c r="Q206" s="3" t="s">
        <v>82</v>
      </c>
      <c r="R206" s="3" t="s">
        <v>82</v>
      </c>
      <c r="S206" s="3" t="s">
        <v>82</v>
      </c>
      <c r="T206" s="3" t="s">
        <v>82</v>
      </c>
      <c r="U206" s="3" t="s">
        <v>82</v>
      </c>
      <c r="V206" s="3"/>
      <c r="W206" s="3"/>
      <c r="X206" s="3"/>
      <c r="Y206" s="3" t="s">
        <v>82</v>
      </c>
      <c r="Z206" s="71"/>
      <c r="AC206" s="22"/>
      <c r="AD206" s="22"/>
      <c r="AE206" s="22"/>
      <c r="AF206" s="22"/>
      <c r="AG206" s="22"/>
      <c r="AH206" s="22"/>
      <c r="AI206" s="22" t="s">
        <v>21</v>
      </c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S206" t="str">
        <f t="shared" si="22"/>
        <v>CORRECT</v>
      </c>
    </row>
    <row r="207" spans="2:71" x14ac:dyDescent="0.25">
      <c r="B207" s="1">
        <v>44498</v>
      </c>
      <c r="C207" s="69" t="s">
        <v>24</v>
      </c>
      <c r="D207" s="42">
        <v>2.5</v>
      </c>
      <c r="E207" t="s">
        <v>51</v>
      </c>
      <c r="F207" s="3" t="s">
        <v>80</v>
      </c>
      <c r="G207" s="34" t="s">
        <v>528</v>
      </c>
      <c r="H207" t="s">
        <v>17</v>
      </c>
      <c r="K207" s="3" t="s">
        <v>82</v>
      </c>
      <c r="L207" s="3" t="s">
        <v>82</v>
      </c>
      <c r="M207" s="3" t="s">
        <v>82</v>
      </c>
      <c r="N207" s="3" t="s">
        <v>82</v>
      </c>
      <c r="O207" s="3" t="s">
        <v>82</v>
      </c>
      <c r="P207" s="3" t="s">
        <v>82</v>
      </c>
      <c r="Q207" s="3" t="s">
        <v>82</v>
      </c>
      <c r="R207" s="3" t="s">
        <v>82</v>
      </c>
      <c r="S207" s="3" t="s">
        <v>82</v>
      </c>
      <c r="T207" s="3" t="s">
        <v>82</v>
      </c>
      <c r="U207" s="3" t="s">
        <v>82</v>
      </c>
      <c r="V207" s="3"/>
      <c r="W207" s="3"/>
      <c r="X207" s="3"/>
      <c r="Y207" s="3" t="s">
        <v>82</v>
      </c>
      <c r="Z207" s="71"/>
      <c r="AC207" s="22"/>
      <c r="AD207" s="22"/>
      <c r="AE207" s="22"/>
      <c r="AF207" s="22"/>
      <c r="AG207" s="22"/>
      <c r="AH207" s="22"/>
      <c r="AI207" s="22" t="s">
        <v>21</v>
      </c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S207" t="str">
        <f t="shared" si="22"/>
        <v>CORRECT</v>
      </c>
    </row>
    <row r="208" spans="2:71" x14ac:dyDescent="0.25">
      <c r="B208" s="1">
        <v>44498</v>
      </c>
      <c r="C208" s="69" t="s">
        <v>24</v>
      </c>
      <c r="D208" s="42">
        <f>3+5/6</f>
        <v>3.8333333333333335</v>
      </c>
      <c r="E208" t="s">
        <v>91</v>
      </c>
      <c r="F208" s="3" t="s">
        <v>80</v>
      </c>
      <c r="G208" s="34" t="s">
        <v>529</v>
      </c>
      <c r="H208" t="s">
        <v>17</v>
      </c>
      <c r="K208" s="3" t="s">
        <v>82</v>
      </c>
      <c r="L208" s="3" t="s">
        <v>82</v>
      </c>
      <c r="M208" s="3" t="s">
        <v>82</v>
      </c>
      <c r="N208" s="3" t="s">
        <v>82</v>
      </c>
      <c r="O208" s="3" t="s">
        <v>82</v>
      </c>
      <c r="P208" s="3" t="s">
        <v>82</v>
      </c>
      <c r="Q208" s="3" t="s">
        <v>82</v>
      </c>
      <c r="R208" s="3" t="s">
        <v>82</v>
      </c>
      <c r="S208" s="3" t="s">
        <v>82</v>
      </c>
      <c r="T208" s="3" t="s">
        <v>82</v>
      </c>
      <c r="U208" s="3" t="s">
        <v>82</v>
      </c>
      <c r="V208" s="3"/>
      <c r="W208" s="3"/>
      <c r="X208" s="3"/>
      <c r="Y208" s="3" t="s">
        <v>82</v>
      </c>
      <c r="Z208" s="71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 t="s">
        <v>21</v>
      </c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S208" t="str">
        <f t="shared" si="22"/>
        <v>CORRECT</v>
      </c>
    </row>
    <row r="209" spans="2:71" x14ac:dyDescent="0.25">
      <c r="B209" s="1">
        <v>44498</v>
      </c>
      <c r="C209" s="69" t="s">
        <v>24</v>
      </c>
      <c r="D209" s="42">
        <f>2+1/6</f>
        <v>2.1666666666666665</v>
      </c>
      <c r="E209" t="s">
        <v>535</v>
      </c>
      <c r="F209" s="3" t="s">
        <v>80</v>
      </c>
      <c r="G209" s="34" t="s">
        <v>530</v>
      </c>
      <c r="H209" t="s">
        <v>17</v>
      </c>
      <c r="K209" s="3" t="s">
        <v>82</v>
      </c>
      <c r="L209" s="3" t="s">
        <v>82</v>
      </c>
      <c r="M209" s="3" t="s">
        <v>82</v>
      </c>
      <c r="N209" s="3" t="s">
        <v>82</v>
      </c>
      <c r="O209" s="3" t="s">
        <v>82</v>
      </c>
      <c r="P209" s="3" t="s">
        <v>82</v>
      </c>
      <c r="Q209" s="3" t="s">
        <v>82</v>
      </c>
      <c r="R209" s="3" t="s">
        <v>82</v>
      </c>
      <c r="S209" s="3" t="s">
        <v>82</v>
      </c>
      <c r="T209" s="3" t="s">
        <v>82</v>
      </c>
      <c r="U209" s="3" t="s">
        <v>82</v>
      </c>
      <c r="V209" s="3"/>
      <c r="W209" s="3"/>
      <c r="X209" s="3"/>
      <c r="Y209" s="3" t="s">
        <v>82</v>
      </c>
      <c r="Z209" s="71"/>
      <c r="AC209" s="22"/>
      <c r="AD209" s="22"/>
      <c r="AE209" s="22"/>
      <c r="AF209" s="22"/>
      <c r="AG209" s="22"/>
      <c r="AH209" s="22"/>
      <c r="AI209" s="22" t="s">
        <v>21</v>
      </c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S209" t="str">
        <f t="shared" si="22"/>
        <v>CORRECT</v>
      </c>
    </row>
    <row r="210" spans="2:71" x14ac:dyDescent="0.25">
      <c r="B210" s="1">
        <v>44498</v>
      </c>
      <c r="C210" s="69" t="s">
        <v>24</v>
      </c>
      <c r="D210" s="42">
        <f>2.75</f>
        <v>2.75</v>
      </c>
      <c r="E210" t="s">
        <v>535</v>
      </c>
      <c r="F210" s="3" t="s">
        <v>80</v>
      </c>
      <c r="G210" s="34" t="s">
        <v>531</v>
      </c>
      <c r="H210" t="s">
        <v>17</v>
      </c>
      <c r="K210" s="3" t="s">
        <v>82</v>
      </c>
      <c r="L210" s="3" t="s">
        <v>82</v>
      </c>
      <c r="M210" s="3" t="s">
        <v>82</v>
      </c>
      <c r="N210" s="3" t="s">
        <v>82</v>
      </c>
      <c r="O210" s="3" t="s">
        <v>82</v>
      </c>
      <c r="P210" s="3" t="s">
        <v>82</v>
      </c>
      <c r="Q210" s="3" t="s">
        <v>82</v>
      </c>
      <c r="R210" s="3" t="s">
        <v>82</v>
      </c>
      <c r="S210" s="3" t="s">
        <v>82</v>
      </c>
      <c r="T210" s="3" t="s">
        <v>82</v>
      </c>
      <c r="U210" s="3" t="s">
        <v>82</v>
      </c>
      <c r="V210" s="3"/>
      <c r="W210" s="3"/>
      <c r="X210" s="3"/>
      <c r="Y210" s="3" t="s">
        <v>82</v>
      </c>
      <c r="Z210" s="71"/>
      <c r="AC210" s="22"/>
      <c r="AD210" s="22"/>
      <c r="AE210" s="22"/>
      <c r="AF210" s="22"/>
      <c r="AG210" s="22"/>
      <c r="AH210" s="22"/>
      <c r="AI210" s="22" t="s">
        <v>21</v>
      </c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S210" t="str">
        <f t="shared" si="22"/>
        <v>CORRECT</v>
      </c>
    </row>
    <row r="211" spans="2:71" x14ac:dyDescent="0.25">
      <c r="B211" s="1">
        <v>44498</v>
      </c>
      <c r="C211" s="69" t="s">
        <v>24</v>
      </c>
      <c r="D211" s="42">
        <f>1+23/60</f>
        <v>1.3833333333333333</v>
      </c>
      <c r="E211" t="s">
        <v>535</v>
      </c>
      <c r="F211" s="3" t="s">
        <v>80</v>
      </c>
      <c r="G211" s="34" t="s">
        <v>532</v>
      </c>
      <c r="H211" t="s">
        <v>17</v>
      </c>
      <c r="K211" s="3" t="s">
        <v>82</v>
      </c>
      <c r="L211" s="3" t="s">
        <v>82</v>
      </c>
      <c r="M211" s="3" t="s">
        <v>82</v>
      </c>
      <c r="N211" s="3" t="s">
        <v>82</v>
      </c>
      <c r="O211" s="3" t="s">
        <v>82</v>
      </c>
      <c r="P211" s="3" t="s">
        <v>82</v>
      </c>
      <c r="Q211" s="3" t="s">
        <v>82</v>
      </c>
      <c r="R211" s="3" t="s">
        <v>82</v>
      </c>
      <c r="S211" s="3" t="s">
        <v>82</v>
      </c>
      <c r="T211" s="3" t="s">
        <v>82</v>
      </c>
      <c r="U211" s="3" t="s">
        <v>82</v>
      </c>
      <c r="V211" s="3"/>
      <c r="W211" s="3"/>
      <c r="X211" s="3"/>
      <c r="Y211" s="3" t="s">
        <v>82</v>
      </c>
      <c r="Z211" s="71"/>
      <c r="AC211" s="22"/>
      <c r="AD211" s="22"/>
      <c r="AE211" s="22"/>
      <c r="AF211" s="22"/>
      <c r="AG211" s="22"/>
      <c r="AH211" s="22"/>
      <c r="AI211" s="22" t="s">
        <v>21</v>
      </c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S211" t="str">
        <f t="shared" si="22"/>
        <v>CORRECT</v>
      </c>
    </row>
    <row r="212" spans="2:71" x14ac:dyDescent="0.25">
      <c r="B212" s="1">
        <v>44498</v>
      </c>
      <c r="C212" s="69" t="s">
        <v>24</v>
      </c>
      <c r="D212" s="42">
        <f>3+34/60</f>
        <v>3.5666666666666664</v>
      </c>
      <c r="E212" t="s">
        <v>536</v>
      </c>
      <c r="F212" s="3" t="s">
        <v>80</v>
      </c>
      <c r="G212" s="34" t="s">
        <v>533</v>
      </c>
      <c r="H212" t="s">
        <v>17</v>
      </c>
      <c r="K212" s="3" t="s">
        <v>82</v>
      </c>
      <c r="L212" s="3" t="s">
        <v>82</v>
      </c>
      <c r="M212" s="3" t="s">
        <v>82</v>
      </c>
      <c r="N212" s="3" t="s">
        <v>82</v>
      </c>
      <c r="O212" s="3" t="s">
        <v>82</v>
      </c>
      <c r="P212" s="3" t="s">
        <v>82</v>
      </c>
      <c r="Q212" s="3" t="s">
        <v>82</v>
      </c>
      <c r="R212" s="3" t="s">
        <v>82</v>
      </c>
      <c r="S212" s="3" t="s">
        <v>82</v>
      </c>
      <c r="T212" s="3" t="s">
        <v>82</v>
      </c>
      <c r="U212" s="3" t="s">
        <v>82</v>
      </c>
      <c r="V212" s="3"/>
      <c r="W212" s="3"/>
      <c r="X212" s="3"/>
      <c r="Y212" s="3" t="s">
        <v>82</v>
      </c>
      <c r="Z212" s="71"/>
      <c r="AC212" s="22"/>
      <c r="AD212" s="22"/>
      <c r="AE212" s="22"/>
      <c r="AF212" s="22"/>
      <c r="AG212" s="22"/>
      <c r="AH212" s="22"/>
      <c r="AI212" s="22"/>
      <c r="AJ212" s="22" t="s">
        <v>21</v>
      </c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S212" t="str">
        <f t="shared" si="22"/>
        <v>CORRECT</v>
      </c>
    </row>
    <row r="213" spans="2:71" x14ac:dyDescent="0.25">
      <c r="B213" s="1">
        <v>44498</v>
      </c>
      <c r="C213" s="69" t="s">
        <v>24</v>
      </c>
      <c r="D213" s="42">
        <f>3+48/60</f>
        <v>3.8</v>
      </c>
      <c r="E213" t="s">
        <v>51</v>
      </c>
      <c r="F213" s="3" t="s">
        <v>80</v>
      </c>
      <c r="G213" s="34" t="s">
        <v>534</v>
      </c>
      <c r="H213" t="s">
        <v>17</v>
      </c>
      <c r="K213" s="3" t="s">
        <v>82</v>
      </c>
      <c r="L213" s="3" t="s">
        <v>82</v>
      </c>
      <c r="M213" s="3" t="s">
        <v>82</v>
      </c>
      <c r="N213" s="3" t="s">
        <v>82</v>
      </c>
      <c r="O213" s="3" t="s">
        <v>82</v>
      </c>
      <c r="P213" s="3" t="s">
        <v>82</v>
      </c>
      <c r="Q213" s="3" t="s">
        <v>82</v>
      </c>
      <c r="R213" s="3" t="s">
        <v>82</v>
      </c>
      <c r="S213" s="3" t="s">
        <v>82</v>
      </c>
      <c r="T213" s="3" t="s">
        <v>82</v>
      </c>
      <c r="U213" s="3" t="s">
        <v>82</v>
      </c>
      <c r="V213" s="3"/>
      <c r="W213" s="3"/>
      <c r="X213" s="3"/>
      <c r="Y213" s="3" t="s">
        <v>82</v>
      </c>
      <c r="Z213" s="71"/>
      <c r="AC213" s="22"/>
      <c r="AD213" s="22"/>
      <c r="AE213" s="22"/>
      <c r="AF213" s="22"/>
      <c r="AG213" s="22"/>
      <c r="AH213" s="22"/>
      <c r="AI213" s="22" t="s">
        <v>21</v>
      </c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S213" t="str">
        <f t="shared" si="22"/>
        <v>CORRECT</v>
      </c>
    </row>
    <row r="214" spans="2:71" x14ac:dyDescent="0.25">
      <c r="B214" s="1">
        <v>44500</v>
      </c>
      <c r="C214" s="69" t="s">
        <v>24</v>
      </c>
      <c r="D214">
        <v>1.33</v>
      </c>
      <c r="E214" t="s">
        <v>48</v>
      </c>
      <c r="F214" s="3" t="s">
        <v>80</v>
      </c>
      <c r="G214" s="34" t="s">
        <v>548</v>
      </c>
      <c r="H214" t="s">
        <v>17</v>
      </c>
      <c r="K214" s="3" t="s">
        <v>82</v>
      </c>
      <c r="L214" s="3" t="s">
        <v>82</v>
      </c>
      <c r="M214" s="3" t="s">
        <v>82</v>
      </c>
      <c r="N214" s="3" t="s">
        <v>82</v>
      </c>
      <c r="O214" s="3" t="s">
        <v>82</v>
      </c>
      <c r="P214" s="3" t="s">
        <v>82</v>
      </c>
      <c r="Q214" s="3" t="s">
        <v>82</v>
      </c>
      <c r="R214" s="3" t="s">
        <v>82</v>
      </c>
      <c r="S214" s="3" t="s">
        <v>82</v>
      </c>
      <c r="T214" s="3" t="s">
        <v>82</v>
      </c>
      <c r="U214" s="3" t="s">
        <v>82</v>
      </c>
      <c r="V214" s="3"/>
      <c r="W214" s="3"/>
      <c r="X214" s="3"/>
      <c r="Y214" s="3" t="s">
        <v>82</v>
      </c>
      <c r="Z214" s="71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 t="s">
        <v>21</v>
      </c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S214" t="str">
        <f t="shared" si="22"/>
        <v>CORRECT</v>
      </c>
    </row>
    <row r="215" spans="2:71" x14ac:dyDescent="0.25">
      <c r="B215" s="1">
        <v>44500</v>
      </c>
      <c r="C215" s="69" t="s">
        <v>24</v>
      </c>
      <c r="D215">
        <f>53/60</f>
        <v>0.8833333333333333</v>
      </c>
      <c r="E215" t="s">
        <v>63</v>
      </c>
      <c r="F215" s="3" t="s">
        <v>80</v>
      </c>
      <c r="G215" s="34" t="s">
        <v>549</v>
      </c>
      <c r="H215" t="s">
        <v>17</v>
      </c>
      <c r="K215" s="3" t="s">
        <v>82</v>
      </c>
      <c r="L215" s="3" t="s">
        <v>82</v>
      </c>
      <c r="M215" s="3" t="s">
        <v>82</v>
      </c>
      <c r="N215" s="3" t="s">
        <v>82</v>
      </c>
      <c r="O215" s="3" t="s">
        <v>82</v>
      </c>
      <c r="P215" s="3" t="s">
        <v>82</v>
      </c>
      <c r="Q215" s="3" t="s">
        <v>82</v>
      </c>
      <c r="R215" s="3" t="s">
        <v>82</v>
      </c>
      <c r="S215" s="3" t="s">
        <v>82</v>
      </c>
      <c r="T215" s="3" t="s">
        <v>82</v>
      </c>
      <c r="U215" s="3" t="s">
        <v>82</v>
      </c>
      <c r="V215" s="3"/>
      <c r="W215" s="3"/>
      <c r="X215" s="3"/>
      <c r="Y215" s="3" t="s">
        <v>82</v>
      </c>
      <c r="Z215" s="71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 t="s">
        <v>21</v>
      </c>
      <c r="BI215" s="22"/>
      <c r="BJ215" s="22"/>
      <c r="BK215" s="22"/>
      <c r="BL215" s="22"/>
      <c r="BM215" s="22"/>
      <c r="BN215" s="22"/>
      <c r="BO215" s="22"/>
      <c r="BP215" s="22"/>
      <c r="BS215" t="str">
        <f t="shared" si="22"/>
        <v>CORRECT</v>
      </c>
    </row>
    <row r="216" spans="2:71" x14ac:dyDescent="0.25">
      <c r="B216" s="1">
        <v>44500</v>
      </c>
      <c r="C216" s="69" t="s">
        <v>24</v>
      </c>
      <c r="D216">
        <f>2+41/60</f>
        <v>2.6833333333333336</v>
      </c>
      <c r="E216" t="s">
        <v>66</v>
      </c>
      <c r="F216" s="3" t="s">
        <v>80</v>
      </c>
      <c r="G216" s="34" t="s">
        <v>550</v>
      </c>
      <c r="H216" t="s">
        <v>17</v>
      </c>
      <c r="K216" s="3" t="s">
        <v>82</v>
      </c>
      <c r="L216" s="3" t="s">
        <v>82</v>
      </c>
      <c r="M216" s="3" t="s">
        <v>82</v>
      </c>
      <c r="N216" s="3" t="s">
        <v>82</v>
      </c>
      <c r="O216" s="3" t="s">
        <v>82</v>
      </c>
      <c r="P216" s="3" t="s">
        <v>82</v>
      </c>
      <c r="Q216" s="3" t="s">
        <v>82</v>
      </c>
      <c r="R216" s="3" t="s">
        <v>82</v>
      </c>
      <c r="S216" s="3" t="s">
        <v>82</v>
      </c>
      <c r="T216" s="3" t="s">
        <v>82</v>
      </c>
      <c r="U216" s="3" t="s">
        <v>82</v>
      </c>
      <c r="V216" s="3"/>
      <c r="W216" s="3"/>
      <c r="X216" s="3"/>
      <c r="Y216" s="3" t="s">
        <v>82</v>
      </c>
      <c r="Z216" s="71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 t="s">
        <v>21</v>
      </c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S216" t="str">
        <f t="shared" si="22"/>
        <v>CORRECT</v>
      </c>
    </row>
    <row r="217" spans="2:71" x14ac:dyDescent="0.25">
      <c r="B217" s="1">
        <v>44500</v>
      </c>
      <c r="C217" s="69" t="s">
        <v>24</v>
      </c>
      <c r="D217">
        <v>4</v>
      </c>
      <c r="E217" t="s">
        <v>353</v>
      </c>
      <c r="F217" s="3" t="s">
        <v>80</v>
      </c>
      <c r="G217" s="34" t="s">
        <v>551</v>
      </c>
      <c r="H217" t="s">
        <v>17</v>
      </c>
      <c r="K217" s="3" t="s">
        <v>82</v>
      </c>
      <c r="L217" s="3" t="s">
        <v>82</v>
      </c>
      <c r="M217" s="3" t="s">
        <v>82</v>
      </c>
      <c r="N217" s="3" t="s">
        <v>82</v>
      </c>
      <c r="O217" s="3" t="s">
        <v>82</v>
      </c>
      <c r="P217" s="3" t="s">
        <v>82</v>
      </c>
      <c r="Q217" s="3" t="s">
        <v>82</v>
      </c>
      <c r="R217" s="3" t="s">
        <v>82</v>
      </c>
      <c r="S217" s="3" t="s">
        <v>82</v>
      </c>
      <c r="T217" s="3" t="s">
        <v>82</v>
      </c>
      <c r="U217" s="3" t="s">
        <v>82</v>
      </c>
      <c r="V217" s="3"/>
      <c r="W217" s="3"/>
      <c r="X217" s="3"/>
      <c r="Y217" s="3" t="s">
        <v>82</v>
      </c>
      <c r="Z217" s="71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 t="s">
        <v>21</v>
      </c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S217" t="str">
        <f t="shared" ref="BS217:BS279" si="23">IF(COUNTA(AC217:BP217)=1,"CORRECT","EMPTY")</f>
        <v>CORRECT</v>
      </c>
    </row>
    <row r="218" spans="2:71" ht="105" x14ac:dyDescent="0.25">
      <c r="B218" s="1">
        <v>44500</v>
      </c>
      <c r="C218" s="69" t="s">
        <v>24</v>
      </c>
      <c r="D218">
        <v>5</v>
      </c>
      <c r="E218" t="s">
        <v>514</v>
      </c>
      <c r="F218" s="3" t="s">
        <v>83</v>
      </c>
      <c r="G218" s="34" t="s">
        <v>552</v>
      </c>
      <c r="H218" t="s">
        <v>17</v>
      </c>
      <c r="K218" s="3" t="s">
        <v>82</v>
      </c>
      <c r="L218" s="3" t="s">
        <v>82</v>
      </c>
      <c r="M218" s="3" t="s">
        <v>82</v>
      </c>
      <c r="N218" s="3" t="s">
        <v>82</v>
      </c>
      <c r="O218" s="3" t="s">
        <v>82</v>
      </c>
      <c r="P218" s="3" t="s">
        <v>82</v>
      </c>
      <c r="Q218" s="3" t="s">
        <v>82</v>
      </c>
      <c r="R218" s="3" t="s">
        <v>82</v>
      </c>
      <c r="S218" s="3" t="s">
        <v>82</v>
      </c>
      <c r="T218" s="3" t="s">
        <v>112</v>
      </c>
      <c r="U218" s="3" t="s">
        <v>112</v>
      </c>
      <c r="V218" s="3"/>
      <c r="W218" s="3"/>
      <c r="X218" s="3"/>
      <c r="Y218" s="3" t="s">
        <v>112</v>
      </c>
      <c r="Z218" s="71" t="s">
        <v>561</v>
      </c>
      <c r="AA218" s="72" t="s">
        <v>560</v>
      </c>
      <c r="AC218" s="22"/>
      <c r="AD218" s="22" t="s">
        <v>84</v>
      </c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S218" t="str">
        <f t="shared" si="23"/>
        <v>CORRECT</v>
      </c>
    </row>
    <row r="219" spans="2:71" x14ac:dyDescent="0.25">
      <c r="B219" s="1">
        <v>44500</v>
      </c>
      <c r="C219" s="69" t="s">
        <v>24</v>
      </c>
      <c r="D219">
        <f>3+35/60</f>
        <v>3.5833333333333335</v>
      </c>
      <c r="E219" t="s">
        <v>353</v>
      </c>
      <c r="F219" s="3" t="s">
        <v>80</v>
      </c>
      <c r="G219" s="34" t="s">
        <v>553</v>
      </c>
      <c r="H219" t="s">
        <v>17</v>
      </c>
      <c r="K219" s="3" t="s">
        <v>82</v>
      </c>
      <c r="L219" s="3" t="s">
        <v>82</v>
      </c>
      <c r="M219" s="3" t="s">
        <v>82</v>
      </c>
      <c r="N219" s="3" t="s">
        <v>82</v>
      </c>
      <c r="O219" s="3" t="s">
        <v>82</v>
      </c>
      <c r="P219" s="3" t="s">
        <v>82</v>
      </c>
      <c r="Q219" s="3" t="s">
        <v>82</v>
      </c>
      <c r="R219" s="3" t="s">
        <v>82</v>
      </c>
      <c r="S219" s="3" t="s">
        <v>82</v>
      </c>
      <c r="T219" s="3" t="s">
        <v>82</v>
      </c>
      <c r="U219" s="3" t="s">
        <v>82</v>
      </c>
      <c r="V219" s="3"/>
      <c r="W219" s="3"/>
      <c r="X219" s="3"/>
      <c r="Y219" s="3" t="s">
        <v>82</v>
      </c>
      <c r="Z219" s="71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 t="s">
        <v>21</v>
      </c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S219" t="str">
        <f t="shared" si="23"/>
        <v>CORRECT</v>
      </c>
    </row>
    <row r="220" spans="2:71" ht="135" x14ac:dyDescent="0.25">
      <c r="B220" s="1">
        <v>44500</v>
      </c>
      <c r="C220" s="69" t="s">
        <v>24</v>
      </c>
      <c r="D220">
        <v>4.5</v>
      </c>
      <c r="E220" t="s">
        <v>90</v>
      </c>
      <c r="F220" s="3" t="s">
        <v>83</v>
      </c>
      <c r="G220" s="34" t="s">
        <v>554</v>
      </c>
      <c r="H220" t="s">
        <v>17</v>
      </c>
      <c r="K220" s="3" t="s">
        <v>82</v>
      </c>
      <c r="L220" s="3" t="s">
        <v>82</v>
      </c>
      <c r="M220" s="3" t="s">
        <v>82</v>
      </c>
      <c r="N220" s="3" t="s">
        <v>82</v>
      </c>
      <c r="O220" s="3" t="s">
        <v>82</v>
      </c>
      <c r="P220" s="3" t="s">
        <v>82</v>
      </c>
      <c r="Q220" s="3" t="s">
        <v>82</v>
      </c>
      <c r="R220" s="3" t="s">
        <v>82</v>
      </c>
      <c r="S220" s="3" t="s">
        <v>82</v>
      </c>
      <c r="T220" s="3" t="s">
        <v>112</v>
      </c>
      <c r="U220" s="3" t="s">
        <v>112</v>
      </c>
      <c r="V220" s="3"/>
      <c r="W220" s="3"/>
      <c r="X220" s="3"/>
      <c r="Y220" s="3" t="s">
        <v>112</v>
      </c>
      <c r="Z220" s="71" t="s">
        <v>563</v>
      </c>
      <c r="AA220" s="72" t="s">
        <v>562</v>
      </c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 t="s">
        <v>84</v>
      </c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S220" t="str">
        <f t="shared" si="23"/>
        <v>CORRECT</v>
      </c>
    </row>
    <row r="221" spans="2:71" x14ac:dyDescent="0.25">
      <c r="B221" s="1">
        <v>44500</v>
      </c>
      <c r="C221" s="69" t="s">
        <v>24</v>
      </c>
      <c r="D221">
        <v>1.25</v>
      </c>
      <c r="E221" t="s">
        <v>66</v>
      </c>
      <c r="F221" s="3" t="s">
        <v>80</v>
      </c>
      <c r="G221" s="34" t="s">
        <v>555</v>
      </c>
      <c r="H221" t="s">
        <v>17</v>
      </c>
      <c r="K221" s="87" t="s">
        <v>82</v>
      </c>
      <c r="L221" s="87" t="s">
        <v>82</v>
      </c>
      <c r="M221" s="87" t="s">
        <v>82</v>
      </c>
      <c r="N221" s="87" t="s">
        <v>82</v>
      </c>
      <c r="O221" s="87" t="s">
        <v>82</v>
      </c>
      <c r="P221" s="87" t="s">
        <v>82</v>
      </c>
      <c r="Q221" s="87" t="s">
        <v>82</v>
      </c>
      <c r="R221" s="87" t="s">
        <v>82</v>
      </c>
      <c r="S221" s="87" t="s">
        <v>82</v>
      </c>
      <c r="T221" s="87" t="s">
        <v>82</v>
      </c>
      <c r="U221" s="87" t="s">
        <v>82</v>
      </c>
      <c r="V221" s="87"/>
      <c r="W221" s="87"/>
      <c r="X221" s="87"/>
      <c r="Y221" s="87" t="s">
        <v>82</v>
      </c>
      <c r="Z221" s="71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 t="s">
        <v>21</v>
      </c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S221" t="str">
        <f t="shared" si="23"/>
        <v>CORRECT</v>
      </c>
    </row>
    <row r="222" spans="2:71" ht="75" x14ac:dyDescent="0.25">
      <c r="B222" s="1">
        <v>44500</v>
      </c>
      <c r="C222" s="69" t="s">
        <v>24</v>
      </c>
      <c r="D222">
        <v>4</v>
      </c>
      <c r="E222" t="s">
        <v>316</v>
      </c>
      <c r="F222" s="3" t="s">
        <v>83</v>
      </c>
      <c r="G222" s="34" t="s">
        <v>556</v>
      </c>
      <c r="H222" t="s">
        <v>17</v>
      </c>
      <c r="K222" s="87" t="s">
        <v>82</v>
      </c>
      <c r="L222" s="87" t="s">
        <v>82</v>
      </c>
      <c r="M222" s="87" t="s">
        <v>82</v>
      </c>
      <c r="N222" s="87" t="s">
        <v>82</v>
      </c>
      <c r="O222" s="87" t="s">
        <v>82</v>
      </c>
      <c r="P222" s="87" t="s">
        <v>82</v>
      </c>
      <c r="Q222" s="87" t="s">
        <v>82</v>
      </c>
      <c r="R222" s="87" t="s">
        <v>82</v>
      </c>
      <c r="S222" s="87" t="s">
        <v>82</v>
      </c>
      <c r="T222" s="87" t="s">
        <v>82</v>
      </c>
      <c r="U222" s="87" t="s">
        <v>82</v>
      </c>
      <c r="V222" s="87"/>
      <c r="W222" s="87"/>
      <c r="X222" s="87"/>
      <c r="Y222" s="87" t="s">
        <v>82</v>
      </c>
      <c r="Z222" s="71"/>
      <c r="AA222" s="72" t="s">
        <v>564</v>
      </c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 t="s">
        <v>84</v>
      </c>
      <c r="BM222" s="22"/>
      <c r="BN222" s="22"/>
      <c r="BO222" s="22"/>
      <c r="BP222" s="22"/>
      <c r="BS222" t="str">
        <f t="shared" si="23"/>
        <v>CORRECT</v>
      </c>
    </row>
    <row r="223" spans="2:71" ht="210" x14ac:dyDescent="0.25">
      <c r="B223" s="1">
        <v>44501</v>
      </c>
      <c r="C223" s="69" t="s">
        <v>24</v>
      </c>
      <c r="D223">
        <v>4</v>
      </c>
      <c r="E223" t="s">
        <v>64</v>
      </c>
      <c r="F223" s="3" t="s">
        <v>83</v>
      </c>
      <c r="G223" s="34" t="s">
        <v>557</v>
      </c>
      <c r="H223" t="s">
        <v>17</v>
      </c>
      <c r="K223" s="3" t="s">
        <v>82</v>
      </c>
      <c r="L223" s="3" t="s">
        <v>82</v>
      </c>
      <c r="M223" s="3" t="s">
        <v>82</v>
      </c>
      <c r="N223" s="3" t="s">
        <v>82</v>
      </c>
      <c r="O223" s="3" t="s">
        <v>82</v>
      </c>
      <c r="P223" s="3" t="s">
        <v>82</v>
      </c>
      <c r="Q223" s="3"/>
      <c r="R223" s="3" t="s">
        <v>82</v>
      </c>
      <c r="S223" s="3" t="s">
        <v>82</v>
      </c>
      <c r="T223" s="3" t="s">
        <v>82</v>
      </c>
      <c r="U223" s="3" t="s">
        <v>82</v>
      </c>
      <c r="V223" s="3"/>
      <c r="W223" s="3"/>
      <c r="X223" s="3"/>
      <c r="Y223" s="3" t="s">
        <v>82</v>
      </c>
      <c r="Z223" s="71" t="s">
        <v>567</v>
      </c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 t="s">
        <v>84</v>
      </c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S223" t="str">
        <f t="shared" si="23"/>
        <v>CORRECT</v>
      </c>
    </row>
    <row r="224" spans="2:71" ht="45" x14ac:dyDescent="0.25">
      <c r="B224" s="1">
        <v>44501</v>
      </c>
      <c r="C224" s="69" t="s">
        <v>24</v>
      </c>
      <c r="D224">
        <v>1.75</v>
      </c>
      <c r="E224" t="s">
        <v>568</v>
      </c>
      <c r="F224" s="3" t="s">
        <v>83</v>
      </c>
      <c r="G224" s="34" t="s">
        <v>558</v>
      </c>
      <c r="H224" t="s">
        <v>17</v>
      </c>
      <c r="K224" s="3" t="s">
        <v>82</v>
      </c>
      <c r="L224" s="3" t="s">
        <v>82</v>
      </c>
      <c r="M224" s="3" t="s">
        <v>82</v>
      </c>
      <c r="N224" s="3" t="s">
        <v>82</v>
      </c>
      <c r="O224" s="3" t="s">
        <v>82</v>
      </c>
      <c r="P224" s="3" t="s">
        <v>82</v>
      </c>
      <c r="Q224" s="3" t="s">
        <v>82</v>
      </c>
      <c r="R224" s="3" t="s">
        <v>82</v>
      </c>
      <c r="S224" s="3" t="s">
        <v>82</v>
      </c>
      <c r="T224" s="3" t="s">
        <v>82</v>
      </c>
      <c r="U224" s="3" t="s">
        <v>82</v>
      </c>
      <c r="V224" s="3"/>
      <c r="W224" s="3"/>
      <c r="X224" s="3"/>
      <c r="Y224" s="3" t="s">
        <v>82</v>
      </c>
      <c r="AA224" s="71" t="s">
        <v>569</v>
      </c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 t="s">
        <v>84</v>
      </c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S224" t="str">
        <f t="shared" si="23"/>
        <v>CORRECT</v>
      </c>
    </row>
    <row r="225" spans="2:71" x14ac:dyDescent="0.25">
      <c r="B225" s="1">
        <v>44501</v>
      </c>
      <c r="C225" s="69" t="s">
        <v>24</v>
      </c>
      <c r="D225">
        <v>5</v>
      </c>
      <c r="E225" t="s">
        <v>53</v>
      </c>
      <c r="F225" s="3" t="s">
        <v>80</v>
      </c>
      <c r="G225" s="34" t="s">
        <v>559</v>
      </c>
      <c r="H225" t="s">
        <v>17</v>
      </c>
      <c r="K225" s="3" t="s">
        <v>82</v>
      </c>
      <c r="L225" s="3" t="s">
        <v>82</v>
      </c>
      <c r="M225" s="3" t="s">
        <v>82</v>
      </c>
      <c r="N225" s="3" t="s">
        <v>82</v>
      </c>
      <c r="O225" s="3" t="s">
        <v>82</v>
      </c>
      <c r="P225" s="3" t="s">
        <v>82</v>
      </c>
      <c r="Q225" s="3"/>
      <c r="R225" s="3" t="s">
        <v>82</v>
      </c>
      <c r="S225" s="3" t="s">
        <v>82</v>
      </c>
      <c r="T225" s="3" t="s">
        <v>82</v>
      </c>
      <c r="U225" s="3" t="s">
        <v>82</v>
      </c>
      <c r="V225" s="3"/>
      <c r="W225" s="3"/>
      <c r="X225" s="3"/>
      <c r="Y225" s="3" t="s">
        <v>82</v>
      </c>
      <c r="Z225" s="71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 t="s">
        <v>21</v>
      </c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S225" t="str">
        <f t="shared" si="23"/>
        <v>CORRECT</v>
      </c>
    </row>
    <row r="226" spans="2:71" x14ac:dyDescent="0.25">
      <c r="B226" s="1">
        <v>44501</v>
      </c>
      <c r="C226" s="69" t="s">
        <v>24</v>
      </c>
      <c r="D226">
        <v>3</v>
      </c>
      <c r="E226" t="s">
        <v>60</v>
      </c>
      <c r="F226" s="3" t="s">
        <v>80</v>
      </c>
      <c r="G226" s="34" t="s">
        <v>565</v>
      </c>
      <c r="H226" t="s">
        <v>17</v>
      </c>
      <c r="K226" s="87" t="s">
        <v>82</v>
      </c>
      <c r="L226" s="87" t="s">
        <v>82</v>
      </c>
      <c r="M226" s="87" t="s">
        <v>82</v>
      </c>
      <c r="N226" s="87" t="s">
        <v>82</v>
      </c>
      <c r="O226" s="87" t="s">
        <v>82</v>
      </c>
      <c r="P226" s="87" t="s">
        <v>82</v>
      </c>
      <c r="Q226" s="87" t="s">
        <v>82</v>
      </c>
      <c r="R226" s="87" t="s">
        <v>82</v>
      </c>
      <c r="S226" s="87" t="s">
        <v>82</v>
      </c>
      <c r="T226" s="87" t="s">
        <v>82</v>
      </c>
      <c r="U226" s="87" t="s">
        <v>82</v>
      </c>
      <c r="V226" s="87"/>
      <c r="W226" s="87"/>
      <c r="X226" s="87"/>
      <c r="Y226" s="87" t="s">
        <v>82</v>
      </c>
      <c r="Z226" s="71" t="s">
        <v>566</v>
      </c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 t="s">
        <v>21</v>
      </c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S226" t="str">
        <f t="shared" si="23"/>
        <v>CORRECT</v>
      </c>
    </row>
    <row r="227" spans="2:71" ht="120" x14ac:dyDescent="0.25">
      <c r="B227" s="1">
        <v>44501</v>
      </c>
      <c r="C227" s="69" t="s">
        <v>24</v>
      </c>
      <c r="D227">
        <v>3.75</v>
      </c>
      <c r="E227" t="s">
        <v>3</v>
      </c>
      <c r="F227" s="3" t="s">
        <v>83</v>
      </c>
      <c r="G227" s="34" t="s">
        <v>588</v>
      </c>
      <c r="H227" t="s">
        <v>17</v>
      </c>
      <c r="K227" s="87" t="s">
        <v>82</v>
      </c>
      <c r="L227" s="87" t="s">
        <v>82</v>
      </c>
      <c r="M227" s="87" t="s">
        <v>82</v>
      </c>
      <c r="N227" s="87" t="s">
        <v>82</v>
      </c>
      <c r="O227" s="87" t="s">
        <v>82</v>
      </c>
      <c r="P227" s="87" t="s">
        <v>82</v>
      </c>
      <c r="Q227" s="87" t="s">
        <v>82</v>
      </c>
      <c r="R227" s="87" t="s">
        <v>82</v>
      </c>
      <c r="S227" s="87" t="s">
        <v>82</v>
      </c>
      <c r="T227" s="87" t="s">
        <v>112</v>
      </c>
      <c r="U227" s="87" t="s">
        <v>82</v>
      </c>
      <c r="V227" s="87"/>
      <c r="W227" s="87"/>
      <c r="X227" s="87"/>
      <c r="Y227" s="87" t="s">
        <v>82</v>
      </c>
      <c r="Z227" s="71" t="s">
        <v>595</v>
      </c>
      <c r="AA227" s="72" t="s">
        <v>594</v>
      </c>
      <c r="AC227" s="22" t="s">
        <v>84</v>
      </c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S227" t="str">
        <f t="shared" si="23"/>
        <v>CORRECT</v>
      </c>
    </row>
    <row r="228" spans="2:71" ht="90" x14ac:dyDescent="0.25">
      <c r="B228" s="1">
        <v>44501</v>
      </c>
      <c r="C228" s="69" t="s">
        <v>24</v>
      </c>
      <c r="D228">
        <v>3.33</v>
      </c>
      <c r="E228" t="s">
        <v>3</v>
      </c>
      <c r="F228" s="3" t="s">
        <v>80</v>
      </c>
      <c r="G228" s="34" t="s">
        <v>589</v>
      </c>
      <c r="H228" t="s">
        <v>17</v>
      </c>
      <c r="K228" s="87" t="s">
        <v>82</v>
      </c>
      <c r="L228" s="87" t="s">
        <v>82</v>
      </c>
      <c r="M228" s="87" t="s">
        <v>82</v>
      </c>
      <c r="N228" s="87" t="s">
        <v>82</v>
      </c>
      <c r="O228" s="87" t="s">
        <v>82</v>
      </c>
      <c r="P228" s="87" t="s">
        <v>82</v>
      </c>
      <c r="Q228" s="87" t="s">
        <v>82</v>
      </c>
      <c r="R228" s="87" t="s">
        <v>82</v>
      </c>
      <c r="S228" s="87" t="s">
        <v>82</v>
      </c>
      <c r="T228" s="87" t="s">
        <v>82</v>
      </c>
      <c r="U228" s="87" t="s">
        <v>82</v>
      </c>
      <c r="V228" s="87"/>
      <c r="W228" s="87"/>
      <c r="X228" s="87"/>
      <c r="Y228" s="87" t="s">
        <v>82</v>
      </c>
      <c r="Z228" s="71" t="s">
        <v>596</v>
      </c>
      <c r="AC228" s="22" t="s">
        <v>21</v>
      </c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S228" t="str">
        <f t="shared" si="23"/>
        <v>CORRECT</v>
      </c>
    </row>
    <row r="229" spans="2:71" ht="90" x14ac:dyDescent="0.25">
      <c r="B229" s="1">
        <v>44501</v>
      </c>
      <c r="C229" s="69" t="s">
        <v>24</v>
      </c>
      <c r="D229">
        <v>3.5</v>
      </c>
      <c r="E229" t="s">
        <v>3</v>
      </c>
      <c r="F229" s="3" t="s">
        <v>80</v>
      </c>
      <c r="G229" s="34" t="s">
        <v>590</v>
      </c>
      <c r="H229" t="s">
        <v>17</v>
      </c>
      <c r="K229" s="87" t="s">
        <v>82</v>
      </c>
      <c r="L229" s="87" t="s">
        <v>82</v>
      </c>
      <c r="M229" s="87" t="s">
        <v>82</v>
      </c>
      <c r="N229" s="87" t="s">
        <v>82</v>
      </c>
      <c r="O229" s="87" t="s">
        <v>82</v>
      </c>
      <c r="P229" s="87" t="s">
        <v>82</v>
      </c>
      <c r="Q229" s="87" t="s">
        <v>82</v>
      </c>
      <c r="R229" s="87" t="s">
        <v>82</v>
      </c>
      <c r="S229" s="87" t="s">
        <v>82</v>
      </c>
      <c r="T229" s="87" t="s">
        <v>82</v>
      </c>
      <c r="U229" s="87" t="s">
        <v>82</v>
      </c>
      <c r="V229" s="87"/>
      <c r="W229" s="87"/>
      <c r="X229" s="87"/>
      <c r="Y229" s="87" t="s">
        <v>82</v>
      </c>
      <c r="Z229" s="71" t="s">
        <v>596</v>
      </c>
      <c r="AC229" s="22" t="s">
        <v>21</v>
      </c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S229" t="str">
        <f t="shared" si="23"/>
        <v>CORRECT</v>
      </c>
    </row>
    <row r="230" spans="2:71" ht="225" x14ac:dyDescent="0.25">
      <c r="B230" s="1">
        <v>44501</v>
      </c>
      <c r="C230" s="69" t="s">
        <v>24</v>
      </c>
      <c r="D230">
        <v>5.5</v>
      </c>
      <c r="E230" t="s">
        <v>3</v>
      </c>
      <c r="F230" s="3" t="s">
        <v>80</v>
      </c>
      <c r="G230" s="34" t="s">
        <v>591</v>
      </c>
      <c r="H230" t="s">
        <v>17</v>
      </c>
      <c r="J230" s="87"/>
      <c r="K230" s="87" t="s">
        <v>82</v>
      </c>
      <c r="L230" s="87" t="s">
        <v>82</v>
      </c>
      <c r="M230" s="87" t="s">
        <v>82</v>
      </c>
      <c r="N230" s="87" t="s">
        <v>82</v>
      </c>
      <c r="O230" s="87" t="s">
        <v>82</v>
      </c>
      <c r="P230" s="87" t="s">
        <v>82</v>
      </c>
      <c r="Q230" s="87" t="s">
        <v>82</v>
      </c>
      <c r="R230" s="87" t="s">
        <v>82</v>
      </c>
      <c r="S230" s="87" t="s">
        <v>82</v>
      </c>
      <c r="T230" s="87" t="s">
        <v>82</v>
      </c>
      <c r="U230" s="87" t="s">
        <v>82</v>
      </c>
      <c r="V230" s="87"/>
      <c r="W230" s="87"/>
      <c r="X230" s="87"/>
      <c r="Y230" s="3"/>
      <c r="Z230" s="71" t="s">
        <v>597</v>
      </c>
      <c r="AC230" s="22" t="s">
        <v>21</v>
      </c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S230" t="str">
        <f t="shared" si="23"/>
        <v>CORRECT</v>
      </c>
    </row>
    <row r="231" spans="2:71" ht="75" x14ac:dyDescent="0.25">
      <c r="B231" s="1">
        <v>44501</v>
      </c>
      <c r="C231" s="69" t="s">
        <v>24</v>
      </c>
      <c r="D231">
        <v>2</v>
      </c>
      <c r="E231" t="s">
        <v>3</v>
      </c>
      <c r="F231" s="3" t="s">
        <v>83</v>
      </c>
      <c r="G231" s="34" t="s">
        <v>592</v>
      </c>
      <c r="H231" t="s">
        <v>17</v>
      </c>
      <c r="J231" s="87"/>
      <c r="K231" s="87" t="s">
        <v>82</v>
      </c>
      <c r="L231" s="87" t="s">
        <v>82</v>
      </c>
      <c r="M231" s="87" t="s">
        <v>82</v>
      </c>
      <c r="N231" s="87" t="s">
        <v>82</v>
      </c>
      <c r="O231" s="87" t="s">
        <v>82</v>
      </c>
      <c r="P231" s="87" t="s">
        <v>82</v>
      </c>
      <c r="Q231" s="87" t="s">
        <v>82</v>
      </c>
      <c r="R231" s="87" t="s">
        <v>82</v>
      </c>
      <c r="S231" s="87" t="s">
        <v>82</v>
      </c>
      <c r="T231" s="87" t="s">
        <v>82</v>
      </c>
      <c r="U231" s="87" t="s">
        <v>112</v>
      </c>
      <c r="V231" s="87"/>
      <c r="W231" s="87"/>
      <c r="X231" s="87"/>
      <c r="Y231" s="3" t="s">
        <v>112</v>
      </c>
      <c r="Z231" s="71" t="s">
        <v>599</v>
      </c>
      <c r="AA231" s="72" t="s">
        <v>598</v>
      </c>
      <c r="AC231" s="22" t="s">
        <v>84</v>
      </c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S231" t="str">
        <f t="shared" si="23"/>
        <v>CORRECT</v>
      </c>
    </row>
    <row r="232" spans="2:71" x14ac:dyDescent="0.25">
      <c r="B232" s="1">
        <v>44501</v>
      </c>
      <c r="C232" s="69" t="s">
        <v>24</v>
      </c>
      <c r="D232">
        <v>6</v>
      </c>
      <c r="E232" t="s">
        <v>3</v>
      </c>
      <c r="F232" s="3" t="s">
        <v>83</v>
      </c>
      <c r="G232" s="34" t="s">
        <v>593</v>
      </c>
      <c r="H232" t="s">
        <v>17</v>
      </c>
      <c r="J232" s="87"/>
      <c r="K232" s="87" t="s">
        <v>82</v>
      </c>
      <c r="L232" s="87" t="s">
        <v>82</v>
      </c>
      <c r="M232" s="87" t="s">
        <v>82</v>
      </c>
      <c r="N232" s="87" t="s">
        <v>82</v>
      </c>
      <c r="O232" s="87" t="s">
        <v>82</v>
      </c>
      <c r="P232" s="87" t="s">
        <v>82</v>
      </c>
      <c r="Q232" s="87" t="s">
        <v>82</v>
      </c>
      <c r="R232" s="87" t="s">
        <v>82</v>
      </c>
      <c r="S232" s="87" t="s">
        <v>82</v>
      </c>
      <c r="T232" s="87" t="s">
        <v>82</v>
      </c>
      <c r="U232" s="87" t="s">
        <v>112</v>
      </c>
      <c r="V232" s="87"/>
      <c r="W232" s="87"/>
      <c r="X232" s="87"/>
      <c r="Y232" s="3" t="s">
        <v>112</v>
      </c>
      <c r="Z232" s="71"/>
      <c r="AC232" s="22" t="s">
        <v>84</v>
      </c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S232" t="str">
        <f t="shared" si="23"/>
        <v>CORRECT</v>
      </c>
    </row>
    <row r="233" spans="2:71" ht="90" x14ac:dyDescent="0.25">
      <c r="B233" s="1">
        <v>44502</v>
      </c>
      <c r="C233" s="69" t="s">
        <v>24</v>
      </c>
      <c r="D233">
        <v>2</v>
      </c>
      <c r="E233" t="s">
        <v>91</v>
      </c>
      <c r="F233" s="3" t="s">
        <v>80</v>
      </c>
      <c r="G233" s="34" t="s">
        <v>600</v>
      </c>
      <c r="H233" t="s">
        <v>17</v>
      </c>
      <c r="J233" s="87"/>
      <c r="K233" s="87" t="s">
        <v>82</v>
      </c>
      <c r="L233" s="87" t="s">
        <v>82</v>
      </c>
      <c r="M233" s="87" t="s">
        <v>82</v>
      </c>
      <c r="N233" s="87" t="s">
        <v>82</v>
      </c>
      <c r="O233" s="87" t="s">
        <v>82</v>
      </c>
      <c r="P233" s="87" t="s">
        <v>82</v>
      </c>
      <c r="Q233" s="87" t="s">
        <v>82</v>
      </c>
      <c r="R233" s="87" t="s">
        <v>82</v>
      </c>
      <c r="S233" s="87" t="s">
        <v>82</v>
      </c>
      <c r="T233" s="87" t="s">
        <v>82</v>
      </c>
      <c r="U233" s="87" t="s">
        <v>82</v>
      </c>
      <c r="V233" s="87"/>
      <c r="W233" s="87"/>
      <c r="X233" s="87"/>
      <c r="Y233" s="87" t="s">
        <v>82</v>
      </c>
      <c r="Z233" s="71" t="s">
        <v>612</v>
      </c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 t="s">
        <v>21</v>
      </c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S233" t="str">
        <f t="shared" si="23"/>
        <v>CORRECT</v>
      </c>
    </row>
    <row r="234" spans="2:71" x14ac:dyDescent="0.25">
      <c r="B234" s="1">
        <v>44502</v>
      </c>
      <c r="C234" s="69" t="s">
        <v>24</v>
      </c>
      <c r="D234">
        <v>3.5</v>
      </c>
      <c r="E234" t="s">
        <v>54</v>
      </c>
      <c r="F234" s="3" t="s">
        <v>80</v>
      </c>
      <c r="G234" s="34" t="s">
        <v>601</v>
      </c>
      <c r="H234" t="s">
        <v>17</v>
      </c>
      <c r="J234" s="87"/>
      <c r="K234" s="87" t="s">
        <v>82</v>
      </c>
      <c r="L234" s="87" t="s">
        <v>82</v>
      </c>
      <c r="M234" s="87" t="s">
        <v>82</v>
      </c>
      <c r="N234" s="87" t="s">
        <v>82</v>
      </c>
      <c r="O234" s="87" t="s">
        <v>82</v>
      </c>
      <c r="P234" s="87" t="s">
        <v>82</v>
      </c>
      <c r="Q234" s="87" t="s">
        <v>82</v>
      </c>
      <c r="R234" s="87" t="s">
        <v>82</v>
      </c>
      <c r="S234" s="87" t="s">
        <v>82</v>
      </c>
      <c r="T234" s="87" t="s">
        <v>82</v>
      </c>
      <c r="U234" s="87" t="s">
        <v>82</v>
      </c>
      <c r="V234" s="87"/>
      <c r="W234" s="87"/>
      <c r="X234" s="87"/>
      <c r="Y234" s="87" t="s">
        <v>82</v>
      </c>
      <c r="Z234" s="71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 t="s">
        <v>21</v>
      </c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S234" t="str">
        <f t="shared" si="23"/>
        <v>CORRECT</v>
      </c>
    </row>
    <row r="235" spans="2:71" x14ac:dyDescent="0.25">
      <c r="B235" s="1">
        <v>44502</v>
      </c>
      <c r="C235" s="69" t="s">
        <v>24</v>
      </c>
      <c r="D235">
        <v>1.5</v>
      </c>
      <c r="E235" t="s">
        <v>55</v>
      </c>
      <c r="F235" s="3" t="s">
        <v>80</v>
      </c>
      <c r="G235" s="34" t="s">
        <v>602</v>
      </c>
      <c r="H235" t="s">
        <v>17</v>
      </c>
      <c r="J235" s="87"/>
      <c r="K235" s="87" t="s">
        <v>82</v>
      </c>
      <c r="L235" s="87" t="s">
        <v>82</v>
      </c>
      <c r="M235" s="87" t="s">
        <v>82</v>
      </c>
      <c r="N235" s="87" t="s">
        <v>82</v>
      </c>
      <c r="O235" s="87" t="s">
        <v>82</v>
      </c>
      <c r="P235" s="87" t="s">
        <v>82</v>
      </c>
      <c r="Q235" s="87" t="s">
        <v>82</v>
      </c>
      <c r="R235" s="87" t="s">
        <v>82</v>
      </c>
      <c r="S235" s="87" t="s">
        <v>82</v>
      </c>
      <c r="T235" s="87" t="s">
        <v>82</v>
      </c>
      <c r="U235" s="87" t="s">
        <v>82</v>
      </c>
      <c r="V235" s="87"/>
      <c r="W235" s="87"/>
      <c r="X235" s="87"/>
      <c r="Y235" s="87" t="s">
        <v>82</v>
      </c>
      <c r="Z235" s="71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 t="s">
        <v>21</v>
      </c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S235" t="str">
        <f t="shared" si="23"/>
        <v>CORRECT</v>
      </c>
    </row>
    <row r="236" spans="2:71" ht="225" x14ac:dyDescent="0.25">
      <c r="B236" s="1">
        <v>44502</v>
      </c>
      <c r="C236" s="69" t="s">
        <v>24</v>
      </c>
      <c r="D236">
        <v>2</v>
      </c>
      <c r="E236" t="s">
        <v>91</v>
      </c>
      <c r="F236" s="3" t="s">
        <v>83</v>
      </c>
      <c r="G236" s="34" t="s">
        <v>603</v>
      </c>
      <c r="H236" t="s">
        <v>17</v>
      </c>
      <c r="K236" s="3" t="s">
        <v>82</v>
      </c>
      <c r="L236" s="3" t="s">
        <v>82</v>
      </c>
      <c r="M236" s="3" t="s">
        <v>82</v>
      </c>
      <c r="N236" s="3" t="s">
        <v>82</v>
      </c>
      <c r="O236" s="3" t="s">
        <v>82</v>
      </c>
      <c r="P236" s="3" t="s">
        <v>82</v>
      </c>
      <c r="Q236" s="3" t="s">
        <v>82</v>
      </c>
      <c r="R236" s="3" t="s">
        <v>112</v>
      </c>
      <c r="S236" s="3" t="s">
        <v>112</v>
      </c>
      <c r="T236" s="3" t="s">
        <v>112</v>
      </c>
      <c r="U236" s="3" t="s">
        <v>112</v>
      </c>
      <c r="V236" s="3"/>
      <c r="W236" s="3"/>
      <c r="X236" s="3"/>
      <c r="Y236" s="3" t="s">
        <v>82</v>
      </c>
      <c r="Z236" s="71"/>
      <c r="AA236" s="72" t="s">
        <v>613</v>
      </c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 t="s">
        <v>84</v>
      </c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S236" t="str">
        <f t="shared" si="23"/>
        <v>CORRECT</v>
      </c>
    </row>
    <row r="237" spans="2:71" x14ac:dyDescent="0.25">
      <c r="B237" s="1">
        <v>44502</v>
      </c>
      <c r="C237" s="69" t="s">
        <v>24</v>
      </c>
      <c r="D237">
        <f>4+8/60</f>
        <v>4.1333333333333337</v>
      </c>
      <c r="E237" t="s">
        <v>91</v>
      </c>
      <c r="F237" s="3" t="s">
        <v>80</v>
      </c>
      <c r="G237" s="34" t="s">
        <v>604</v>
      </c>
      <c r="H237" t="s">
        <v>17</v>
      </c>
      <c r="K237" s="3" t="s">
        <v>82</v>
      </c>
      <c r="L237" s="3" t="s">
        <v>82</v>
      </c>
      <c r="M237" s="3" t="s">
        <v>82</v>
      </c>
      <c r="N237" s="3" t="s">
        <v>82</v>
      </c>
      <c r="O237" s="3" t="s">
        <v>82</v>
      </c>
      <c r="P237" s="3" t="s">
        <v>82</v>
      </c>
      <c r="Q237" s="3" t="s">
        <v>82</v>
      </c>
      <c r="R237" s="3" t="s">
        <v>82</v>
      </c>
      <c r="S237" s="3" t="s">
        <v>82</v>
      </c>
      <c r="T237" s="3" t="s">
        <v>82</v>
      </c>
      <c r="U237" s="3" t="s">
        <v>82</v>
      </c>
      <c r="V237" s="3"/>
      <c r="W237" s="3"/>
      <c r="X237" s="3"/>
      <c r="Y237" s="3" t="s">
        <v>82</v>
      </c>
      <c r="Z237" s="71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 t="s">
        <v>21</v>
      </c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S237" t="str">
        <f t="shared" si="23"/>
        <v>CORRECT</v>
      </c>
    </row>
    <row r="238" spans="2:71" x14ac:dyDescent="0.25">
      <c r="B238" s="1">
        <v>44502</v>
      </c>
      <c r="C238" s="69" t="s">
        <v>24</v>
      </c>
      <c r="D238">
        <f>3+50/60</f>
        <v>3.8333333333333335</v>
      </c>
      <c r="E238" t="s">
        <v>55</v>
      </c>
      <c r="F238" s="3" t="s">
        <v>80</v>
      </c>
      <c r="G238" s="34" t="s">
        <v>605</v>
      </c>
      <c r="H238" t="s">
        <v>17</v>
      </c>
      <c r="K238" s="3" t="s">
        <v>82</v>
      </c>
      <c r="L238" s="3" t="s">
        <v>82</v>
      </c>
      <c r="M238" s="3" t="s">
        <v>82</v>
      </c>
      <c r="N238" s="3" t="s">
        <v>82</v>
      </c>
      <c r="O238" s="3" t="s">
        <v>82</v>
      </c>
      <c r="P238" s="3" t="s">
        <v>82</v>
      </c>
      <c r="Q238" s="3" t="s">
        <v>82</v>
      </c>
      <c r="R238" s="3" t="s">
        <v>82</v>
      </c>
      <c r="S238" s="3" t="s">
        <v>82</v>
      </c>
      <c r="T238" s="3" t="s">
        <v>82</v>
      </c>
      <c r="U238" s="3" t="s">
        <v>82</v>
      </c>
      <c r="V238" s="3"/>
      <c r="W238" s="3"/>
      <c r="X238" s="3"/>
      <c r="Y238" s="3" t="s">
        <v>82</v>
      </c>
      <c r="Z238" s="71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 t="s">
        <v>21</v>
      </c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S238" t="str">
        <f t="shared" si="23"/>
        <v>CORRECT</v>
      </c>
    </row>
    <row r="239" spans="2:71" x14ac:dyDescent="0.25">
      <c r="B239" s="1">
        <v>44502</v>
      </c>
      <c r="C239" s="69" t="s">
        <v>24</v>
      </c>
      <c r="D239">
        <v>2</v>
      </c>
      <c r="E239" t="s">
        <v>61</v>
      </c>
      <c r="F239" s="3" t="s">
        <v>80</v>
      </c>
      <c r="G239" s="34" t="s">
        <v>606</v>
      </c>
      <c r="H239" t="s">
        <v>17</v>
      </c>
      <c r="K239" s="3" t="s">
        <v>82</v>
      </c>
      <c r="L239" s="3" t="s">
        <v>82</v>
      </c>
      <c r="M239" s="3" t="s">
        <v>82</v>
      </c>
      <c r="N239" s="3" t="s">
        <v>82</v>
      </c>
      <c r="O239" s="3" t="s">
        <v>82</v>
      </c>
      <c r="P239" s="3" t="s">
        <v>82</v>
      </c>
      <c r="Q239" s="3" t="s">
        <v>82</v>
      </c>
      <c r="R239" s="3" t="s">
        <v>82</v>
      </c>
      <c r="S239" s="3" t="s">
        <v>82</v>
      </c>
      <c r="T239" s="3" t="s">
        <v>82</v>
      </c>
      <c r="U239" s="3" t="s">
        <v>82</v>
      </c>
      <c r="V239" s="3"/>
      <c r="W239" s="3"/>
      <c r="X239" s="3"/>
      <c r="Y239" s="3" t="s">
        <v>82</v>
      </c>
      <c r="Z239" s="71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 t="s">
        <v>21</v>
      </c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S239" t="str">
        <f t="shared" si="23"/>
        <v>CORRECT</v>
      </c>
    </row>
    <row r="240" spans="2:71" ht="210" x14ac:dyDescent="0.25">
      <c r="B240" s="1">
        <v>44502</v>
      </c>
      <c r="C240" s="69" t="s">
        <v>24</v>
      </c>
      <c r="D240">
        <v>2.5</v>
      </c>
      <c r="E240" t="s">
        <v>61</v>
      </c>
      <c r="F240" s="3" t="s">
        <v>83</v>
      </c>
      <c r="G240" s="34" t="s">
        <v>607</v>
      </c>
      <c r="H240" t="s">
        <v>17</v>
      </c>
      <c r="K240" s="3" t="s">
        <v>82</v>
      </c>
      <c r="L240" s="3" t="s">
        <v>82</v>
      </c>
      <c r="M240" s="3" t="s">
        <v>82</v>
      </c>
      <c r="N240" s="3" t="s">
        <v>82</v>
      </c>
      <c r="O240" s="3" t="s">
        <v>82</v>
      </c>
      <c r="P240" s="3" t="s">
        <v>82</v>
      </c>
      <c r="Q240" s="3" t="s">
        <v>82</v>
      </c>
      <c r="R240" s="3" t="s">
        <v>82</v>
      </c>
      <c r="S240" s="3" t="s">
        <v>82</v>
      </c>
      <c r="T240" s="3" t="s">
        <v>82</v>
      </c>
      <c r="U240" s="3" t="s">
        <v>82</v>
      </c>
      <c r="V240" s="3"/>
      <c r="W240" s="3"/>
      <c r="X240" s="3"/>
      <c r="Y240" s="3" t="s">
        <v>82</v>
      </c>
      <c r="Z240" s="71"/>
      <c r="AA240" s="72" t="s">
        <v>614</v>
      </c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 t="s">
        <v>84</v>
      </c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S240" t="str">
        <f>IF(COUNTA(AC240:BP240)=1,"CORRECT","EMPTY")</f>
        <v>CORRECT</v>
      </c>
    </row>
    <row r="241" spans="2:71" x14ac:dyDescent="0.25">
      <c r="B241" s="1">
        <v>44502</v>
      </c>
      <c r="C241" s="69" t="s">
        <v>24</v>
      </c>
      <c r="D241">
        <v>2</v>
      </c>
      <c r="E241" t="s">
        <v>54</v>
      </c>
      <c r="F241" s="3" t="s">
        <v>80</v>
      </c>
      <c r="G241" s="34" t="s">
        <v>608</v>
      </c>
      <c r="H241" t="s">
        <v>17</v>
      </c>
      <c r="K241" s="3" t="s">
        <v>82</v>
      </c>
      <c r="L241" s="3" t="s">
        <v>82</v>
      </c>
      <c r="M241" s="3" t="s">
        <v>82</v>
      </c>
      <c r="N241" s="3" t="s">
        <v>82</v>
      </c>
      <c r="O241" s="3" t="s">
        <v>82</v>
      </c>
      <c r="P241" s="3" t="s">
        <v>82</v>
      </c>
      <c r="Q241" s="3" t="s">
        <v>82</v>
      </c>
      <c r="R241" s="3" t="s">
        <v>82</v>
      </c>
      <c r="S241" s="3" t="s">
        <v>82</v>
      </c>
      <c r="T241" s="3" t="s">
        <v>82</v>
      </c>
      <c r="U241" s="3" t="s">
        <v>82</v>
      </c>
      <c r="V241" s="3"/>
      <c r="W241" s="3"/>
      <c r="X241" s="3"/>
      <c r="Y241" s="3" t="s">
        <v>82</v>
      </c>
      <c r="Z241" s="71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 t="s">
        <v>21</v>
      </c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S241" t="str">
        <f t="shared" si="23"/>
        <v>CORRECT</v>
      </c>
    </row>
    <row r="242" spans="2:71" x14ac:dyDescent="0.25">
      <c r="B242" s="1">
        <v>44502</v>
      </c>
      <c r="C242" s="69" t="s">
        <v>24</v>
      </c>
      <c r="D242">
        <v>5</v>
      </c>
      <c r="E242" t="s">
        <v>48</v>
      </c>
      <c r="F242" s="3" t="s">
        <v>80</v>
      </c>
      <c r="G242" s="34" t="s">
        <v>609</v>
      </c>
      <c r="H242" t="s">
        <v>17</v>
      </c>
      <c r="K242" s="3" t="s">
        <v>82</v>
      </c>
      <c r="L242" s="3" t="s">
        <v>82</v>
      </c>
      <c r="M242" s="3" t="s">
        <v>82</v>
      </c>
      <c r="N242" s="3" t="s">
        <v>82</v>
      </c>
      <c r="O242" s="3" t="s">
        <v>82</v>
      </c>
      <c r="P242" s="3" t="s">
        <v>82</v>
      </c>
      <c r="Q242" s="3" t="s">
        <v>82</v>
      </c>
      <c r="R242" s="3" t="s">
        <v>82</v>
      </c>
      <c r="S242" s="3" t="s">
        <v>82</v>
      </c>
      <c r="T242" s="3" t="s">
        <v>82</v>
      </c>
      <c r="U242" s="3" t="s">
        <v>82</v>
      </c>
      <c r="V242" s="3"/>
      <c r="W242" s="3"/>
      <c r="X242" s="3"/>
      <c r="Y242" s="3" t="s">
        <v>82</v>
      </c>
      <c r="Z242" s="71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 t="s">
        <v>21</v>
      </c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S242" t="str">
        <f t="shared" si="23"/>
        <v>CORRECT</v>
      </c>
    </row>
    <row r="243" spans="2:71" x14ac:dyDescent="0.25">
      <c r="B243" s="1">
        <v>44502</v>
      </c>
      <c r="C243" s="69" t="s">
        <v>24</v>
      </c>
      <c r="D243">
        <v>2</v>
      </c>
      <c r="E243" t="s">
        <v>55</v>
      </c>
      <c r="F243" s="3" t="s">
        <v>80</v>
      </c>
      <c r="G243" s="34" t="s">
        <v>610</v>
      </c>
      <c r="H243" t="s">
        <v>17</v>
      </c>
      <c r="K243" s="3" t="s">
        <v>82</v>
      </c>
      <c r="L243" s="3" t="s">
        <v>82</v>
      </c>
      <c r="M243" s="3" t="s">
        <v>82</v>
      </c>
      <c r="N243" s="3" t="s">
        <v>82</v>
      </c>
      <c r="O243" s="3" t="s">
        <v>82</v>
      </c>
      <c r="P243" s="3" t="s">
        <v>82</v>
      </c>
      <c r="Q243" s="3" t="s">
        <v>82</v>
      </c>
      <c r="R243" s="3" t="s">
        <v>82</v>
      </c>
      <c r="S243" s="3" t="s">
        <v>82</v>
      </c>
      <c r="T243" s="3" t="s">
        <v>82</v>
      </c>
      <c r="U243" s="3" t="s">
        <v>82</v>
      </c>
      <c r="V243" s="3"/>
      <c r="W243" s="3"/>
      <c r="X243" s="3"/>
      <c r="Y243" s="3" t="s">
        <v>82</v>
      </c>
      <c r="Z243" s="71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 t="s">
        <v>21</v>
      </c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S243" t="str">
        <f t="shared" si="23"/>
        <v>CORRECT</v>
      </c>
    </row>
    <row r="244" spans="2:71" ht="135" x14ac:dyDescent="0.25">
      <c r="B244" s="1">
        <v>44502</v>
      </c>
      <c r="C244" s="69" t="s">
        <v>24</v>
      </c>
      <c r="D244">
        <v>3.75</v>
      </c>
      <c r="E244" t="s">
        <v>54</v>
      </c>
      <c r="F244" s="3" t="s">
        <v>83</v>
      </c>
      <c r="G244" s="34" t="s">
        <v>611</v>
      </c>
      <c r="H244" t="s">
        <v>17</v>
      </c>
      <c r="J244" s="3" t="s">
        <v>112</v>
      </c>
      <c r="K244" s="3" t="s">
        <v>82</v>
      </c>
      <c r="L244" s="3" t="s">
        <v>82</v>
      </c>
      <c r="M244" s="3" t="s">
        <v>82</v>
      </c>
      <c r="N244" s="3" t="s">
        <v>82</v>
      </c>
      <c r="O244" s="3" t="s">
        <v>82</v>
      </c>
      <c r="P244" s="3" t="s">
        <v>82</v>
      </c>
      <c r="Q244" s="3" t="s">
        <v>82</v>
      </c>
      <c r="R244" s="3" t="s">
        <v>82</v>
      </c>
      <c r="S244" s="3" t="s">
        <v>112</v>
      </c>
      <c r="T244" s="3" t="s">
        <v>82</v>
      </c>
      <c r="U244" s="3" t="s">
        <v>82</v>
      </c>
      <c r="V244" s="3"/>
      <c r="W244" s="3"/>
      <c r="X244" s="3"/>
      <c r="Y244" s="3" t="s">
        <v>82</v>
      </c>
      <c r="Z244" s="71" t="s">
        <v>615</v>
      </c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 t="s">
        <v>84</v>
      </c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S244" t="str">
        <f t="shared" si="23"/>
        <v>CORRECT</v>
      </c>
    </row>
    <row r="245" spans="2:71" x14ac:dyDescent="0.25">
      <c r="B245" s="1">
        <v>44502</v>
      </c>
      <c r="C245" s="69" t="s">
        <v>1799</v>
      </c>
      <c r="D245">
        <v>1.75</v>
      </c>
      <c r="E245" t="s">
        <v>64</v>
      </c>
      <c r="F245" s="3" t="s">
        <v>80</v>
      </c>
      <c r="G245" s="34" t="s">
        <v>625</v>
      </c>
      <c r="H245" t="s">
        <v>17</v>
      </c>
      <c r="J245" s="3"/>
      <c r="K245" s="3" t="s">
        <v>82</v>
      </c>
      <c r="L245" s="3" t="s">
        <v>82</v>
      </c>
      <c r="M245" s="3" t="s">
        <v>82</v>
      </c>
      <c r="N245" s="3" t="s">
        <v>82</v>
      </c>
      <c r="O245" s="3" t="s">
        <v>82</v>
      </c>
      <c r="P245" s="3" t="s">
        <v>82</v>
      </c>
      <c r="Q245" s="3" t="s">
        <v>82</v>
      </c>
      <c r="R245" s="3" t="s">
        <v>82</v>
      </c>
      <c r="S245" s="3" t="s">
        <v>82</v>
      </c>
      <c r="T245" s="3" t="s">
        <v>82</v>
      </c>
      <c r="U245" s="3" t="s">
        <v>82</v>
      </c>
      <c r="V245" s="3"/>
      <c r="W245" s="3"/>
      <c r="X245" s="3"/>
      <c r="Y245" s="3" t="s">
        <v>82</v>
      </c>
      <c r="Z245" s="71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 t="s">
        <v>21</v>
      </c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S245" t="str">
        <f t="shared" si="23"/>
        <v>CORRECT</v>
      </c>
    </row>
    <row r="246" spans="2:71" x14ac:dyDescent="0.25">
      <c r="B246" s="1">
        <v>44502</v>
      </c>
      <c r="C246" s="69" t="s">
        <v>24</v>
      </c>
      <c r="D246">
        <v>6</v>
      </c>
      <c r="E246" t="s">
        <v>64</v>
      </c>
      <c r="F246" s="3" t="s">
        <v>80</v>
      </c>
      <c r="G246" s="34" t="s">
        <v>626</v>
      </c>
      <c r="H246" t="s">
        <v>17</v>
      </c>
      <c r="K246" s="3" t="s">
        <v>82</v>
      </c>
      <c r="L246" s="3" t="s">
        <v>82</v>
      </c>
      <c r="M246" s="3" t="s">
        <v>82</v>
      </c>
      <c r="N246" s="3" t="s">
        <v>82</v>
      </c>
      <c r="O246" s="3" t="s">
        <v>82</v>
      </c>
      <c r="P246" s="3" t="s">
        <v>82</v>
      </c>
      <c r="Q246" s="3" t="s">
        <v>82</v>
      </c>
      <c r="R246" s="3" t="s">
        <v>82</v>
      </c>
      <c r="S246" s="3" t="s">
        <v>82</v>
      </c>
      <c r="T246" s="3" t="s">
        <v>82</v>
      </c>
      <c r="U246" s="3" t="s">
        <v>82</v>
      </c>
      <c r="V246" s="3"/>
      <c r="W246" s="3"/>
      <c r="X246" s="3"/>
      <c r="Y246" s="3" t="s">
        <v>82</v>
      </c>
      <c r="Z246" s="71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 t="s">
        <v>21</v>
      </c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S246" t="str">
        <f t="shared" si="23"/>
        <v>CORRECT</v>
      </c>
    </row>
    <row r="247" spans="2:71" x14ac:dyDescent="0.25">
      <c r="B247" s="1">
        <v>44502</v>
      </c>
      <c r="C247" s="69" t="s">
        <v>24</v>
      </c>
      <c r="D247">
        <v>2</v>
      </c>
      <c r="E247" t="s">
        <v>8</v>
      </c>
      <c r="F247" s="3" t="s">
        <v>83</v>
      </c>
      <c r="G247" s="34" t="s">
        <v>627</v>
      </c>
      <c r="H247" t="s">
        <v>17</v>
      </c>
      <c r="K247" s="3" t="s">
        <v>82</v>
      </c>
      <c r="L247" s="3" t="s">
        <v>82</v>
      </c>
      <c r="M247" s="3" t="s">
        <v>82</v>
      </c>
      <c r="N247" s="3" t="s">
        <v>82</v>
      </c>
      <c r="O247" s="3" t="s">
        <v>82</v>
      </c>
      <c r="P247" s="3" t="s">
        <v>82</v>
      </c>
      <c r="Q247" s="3" t="s">
        <v>112</v>
      </c>
      <c r="R247" s="3" t="s">
        <v>82</v>
      </c>
      <c r="S247" s="3" t="s">
        <v>112</v>
      </c>
      <c r="T247" s="3" t="s">
        <v>112</v>
      </c>
      <c r="U247" s="3" t="s">
        <v>82</v>
      </c>
      <c r="V247" s="3"/>
      <c r="W247" s="3" t="s">
        <v>112</v>
      </c>
      <c r="X247" s="3"/>
      <c r="Y247" s="3" t="s">
        <v>112</v>
      </c>
      <c r="Z247" s="71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 t="s">
        <v>84</v>
      </c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S247" t="str">
        <f t="shared" si="23"/>
        <v>CORRECT</v>
      </c>
    </row>
    <row r="248" spans="2:71" ht="60" x14ac:dyDescent="0.25">
      <c r="B248" s="1">
        <v>44502</v>
      </c>
      <c r="C248" s="69" t="s">
        <v>24</v>
      </c>
      <c r="D248">
        <v>6</v>
      </c>
      <c r="E248" t="s">
        <v>8</v>
      </c>
      <c r="F248" s="3" t="s">
        <v>83</v>
      </c>
      <c r="G248" s="34" t="s">
        <v>628</v>
      </c>
      <c r="H248" t="s">
        <v>17</v>
      </c>
      <c r="K248" s="3" t="s">
        <v>82</v>
      </c>
      <c r="L248" s="3" t="s">
        <v>82</v>
      </c>
      <c r="M248" s="3" t="s">
        <v>82</v>
      </c>
      <c r="N248" s="3" t="s">
        <v>82</v>
      </c>
      <c r="O248" s="3" t="s">
        <v>82</v>
      </c>
      <c r="P248" s="3" t="s">
        <v>82</v>
      </c>
      <c r="Q248" s="3" t="s">
        <v>82</v>
      </c>
      <c r="R248" s="3" t="s">
        <v>82</v>
      </c>
      <c r="S248" s="3" t="s">
        <v>82</v>
      </c>
      <c r="T248" s="3" t="s">
        <v>82</v>
      </c>
      <c r="U248" s="3" t="s">
        <v>82</v>
      </c>
      <c r="V248" s="3"/>
      <c r="W248" s="3" t="s">
        <v>112</v>
      </c>
      <c r="X248" s="3"/>
      <c r="Y248" s="3" t="s">
        <v>82</v>
      </c>
      <c r="Z248" s="71" t="s">
        <v>637</v>
      </c>
      <c r="AA248" s="72" t="s">
        <v>638</v>
      </c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 t="s">
        <v>84</v>
      </c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S248" t="str">
        <f t="shared" si="23"/>
        <v>CORRECT</v>
      </c>
    </row>
    <row r="249" spans="2:71" ht="75" x14ac:dyDescent="0.25">
      <c r="B249" s="1">
        <v>44502</v>
      </c>
      <c r="C249" s="69" t="s">
        <v>24</v>
      </c>
      <c r="D249">
        <v>2.75</v>
      </c>
      <c r="E249" t="s">
        <v>8</v>
      </c>
      <c r="F249" s="3" t="s">
        <v>83</v>
      </c>
      <c r="G249" s="34" t="s">
        <v>629</v>
      </c>
      <c r="H249" t="s">
        <v>17</v>
      </c>
      <c r="K249" s="3" t="s">
        <v>82</v>
      </c>
      <c r="L249" s="3" t="s">
        <v>82</v>
      </c>
      <c r="M249" s="3" t="s">
        <v>82</v>
      </c>
      <c r="N249" s="3" t="s">
        <v>82</v>
      </c>
      <c r="O249" s="3" t="s">
        <v>82</v>
      </c>
      <c r="P249" s="3" t="s">
        <v>82</v>
      </c>
      <c r="Q249" s="3" t="s">
        <v>82</v>
      </c>
      <c r="R249" s="3" t="s">
        <v>82</v>
      </c>
      <c r="S249" s="3" t="s">
        <v>82</v>
      </c>
      <c r="T249" s="3" t="s">
        <v>82</v>
      </c>
      <c r="U249" s="3" t="s">
        <v>82</v>
      </c>
      <c r="V249" s="3"/>
      <c r="W249" s="3" t="s">
        <v>112</v>
      </c>
      <c r="X249" s="3"/>
      <c r="Y249" s="3" t="s">
        <v>82</v>
      </c>
      <c r="Z249" s="71"/>
      <c r="AA249" s="72" t="s">
        <v>639</v>
      </c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 t="s">
        <v>84</v>
      </c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S249" t="str">
        <f t="shared" si="23"/>
        <v>CORRECT</v>
      </c>
    </row>
    <row r="250" spans="2:71" x14ac:dyDescent="0.25">
      <c r="B250" s="1">
        <v>44502</v>
      </c>
      <c r="C250" s="69" t="s">
        <v>24</v>
      </c>
      <c r="D250">
        <v>1</v>
      </c>
      <c r="E250" t="s">
        <v>64</v>
      </c>
      <c r="F250" s="3" t="s">
        <v>133</v>
      </c>
      <c r="G250" s="34" t="s">
        <v>631</v>
      </c>
      <c r="H250" t="s">
        <v>17</v>
      </c>
      <c r="K250" s="3" t="s">
        <v>82</v>
      </c>
      <c r="L250" s="3" t="s">
        <v>82</v>
      </c>
      <c r="M250" s="3" t="s">
        <v>82</v>
      </c>
      <c r="N250" s="3" t="s">
        <v>82</v>
      </c>
      <c r="O250" s="3" t="s">
        <v>82</v>
      </c>
      <c r="P250" s="3" t="s">
        <v>82</v>
      </c>
      <c r="Q250" s="3" t="s">
        <v>82</v>
      </c>
      <c r="R250" s="3" t="s">
        <v>82</v>
      </c>
      <c r="S250" s="3" t="s">
        <v>82</v>
      </c>
      <c r="T250" s="3" t="s">
        <v>82</v>
      </c>
      <c r="U250" s="3" t="s">
        <v>82</v>
      </c>
      <c r="V250" s="3"/>
      <c r="W250" s="3" t="s">
        <v>112</v>
      </c>
      <c r="X250" s="3"/>
      <c r="Y250" s="3" t="s">
        <v>82</v>
      </c>
      <c r="Z250" s="71"/>
      <c r="AA250" s="72" t="s">
        <v>640</v>
      </c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 t="s">
        <v>84</v>
      </c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S250" t="str">
        <f t="shared" si="23"/>
        <v>CORRECT</v>
      </c>
    </row>
    <row r="251" spans="2:71" ht="105" x14ac:dyDescent="0.25">
      <c r="B251" s="1">
        <v>44502</v>
      </c>
      <c r="C251" s="69" t="s">
        <v>24</v>
      </c>
      <c r="D251">
        <v>0.75</v>
      </c>
      <c r="E251" t="s">
        <v>8</v>
      </c>
      <c r="F251" s="3" t="s">
        <v>83</v>
      </c>
      <c r="G251" s="34" t="s">
        <v>630</v>
      </c>
      <c r="H251" t="s">
        <v>17</v>
      </c>
      <c r="K251" s="3" t="s">
        <v>82</v>
      </c>
      <c r="L251" s="3" t="s">
        <v>82</v>
      </c>
      <c r="M251" s="3" t="s">
        <v>82</v>
      </c>
      <c r="N251" s="3" t="s">
        <v>82</v>
      </c>
      <c r="O251" s="3" t="s">
        <v>82</v>
      </c>
      <c r="P251" s="3" t="s">
        <v>82</v>
      </c>
      <c r="Q251" s="3" t="s">
        <v>82</v>
      </c>
      <c r="R251" s="3" t="s">
        <v>82</v>
      </c>
      <c r="S251" s="3" t="s">
        <v>82</v>
      </c>
      <c r="T251" s="3" t="s">
        <v>82</v>
      </c>
      <c r="U251" s="3" t="s">
        <v>82</v>
      </c>
      <c r="V251" s="3"/>
      <c r="W251" s="3"/>
      <c r="X251" s="3"/>
      <c r="Y251" s="3" t="s">
        <v>82</v>
      </c>
      <c r="Z251" s="71" t="s">
        <v>641</v>
      </c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 t="s">
        <v>84</v>
      </c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S251" t="str">
        <f t="shared" si="23"/>
        <v>CORRECT</v>
      </c>
    </row>
    <row r="252" spans="2:71" x14ac:dyDescent="0.25">
      <c r="B252" s="1">
        <v>44502</v>
      </c>
      <c r="C252" s="69" t="s">
        <v>24</v>
      </c>
      <c r="D252">
        <v>6</v>
      </c>
      <c r="E252" t="s">
        <v>64</v>
      </c>
      <c r="F252" s="3" t="s">
        <v>80</v>
      </c>
      <c r="G252" s="34" t="s">
        <v>632</v>
      </c>
      <c r="H252" t="s">
        <v>17</v>
      </c>
      <c r="K252" s="3" t="s">
        <v>82</v>
      </c>
      <c r="L252" s="3" t="s">
        <v>82</v>
      </c>
      <c r="M252" s="3" t="s">
        <v>82</v>
      </c>
      <c r="N252" s="3" t="s">
        <v>82</v>
      </c>
      <c r="O252" s="3" t="s">
        <v>82</v>
      </c>
      <c r="P252" s="3" t="s">
        <v>82</v>
      </c>
      <c r="Q252" s="3" t="s">
        <v>82</v>
      </c>
      <c r="R252" s="3" t="s">
        <v>82</v>
      </c>
      <c r="S252" s="3" t="s">
        <v>82</v>
      </c>
      <c r="T252" s="3" t="s">
        <v>82</v>
      </c>
      <c r="U252" s="3" t="s">
        <v>82</v>
      </c>
      <c r="V252" s="3"/>
      <c r="W252" s="3"/>
      <c r="X252" s="3"/>
      <c r="Y252" s="3" t="s">
        <v>82</v>
      </c>
      <c r="Z252" s="71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 t="s">
        <v>21</v>
      </c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S252" t="str">
        <f t="shared" si="23"/>
        <v>CORRECT</v>
      </c>
    </row>
    <row r="253" spans="2:71" x14ac:dyDescent="0.25">
      <c r="B253" s="1">
        <v>44502</v>
      </c>
      <c r="C253" s="69" t="s">
        <v>24</v>
      </c>
      <c r="D253">
        <v>4</v>
      </c>
      <c r="E253" t="s">
        <v>64</v>
      </c>
      <c r="F253" s="3" t="s">
        <v>83</v>
      </c>
      <c r="G253" s="34" t="s">
        <v>633</v>
      </c>
      <c r="H253" t="s">
        <v>17</v>
      </c>
      <c r="K253" s="3" t="s">
        <v>82</v>
      </c>
      <c r="L253" s="3" t="s">
        <v>82</v>
      </c>
      <c r="M253" s="3" t="s">
        <v>82</v>
      </c>
      <c r="N253" s="3" t="s">
        <v>82</v>
      </c>
      <c r="O253" s="3" t="s">
        <v>82</v>
      </c>
      <c r="P253" s="3" t="s">
        <v>82</v>
      </c>
      <c r="Q253" s="3" t="s">
        <v>82</v>
      </c>
      <c r="R253" s="3" t="s">
        <v>82</v>
      </c>
      <c r="S253" s="3" t="s">
        <v>82</v>
      </c>
      <c r="T253" s="3" t="s">
        <v>82</v>
      </c>
      <c r="U253" s="3" t="s">
        <v>112</v>
      </c>
      <c r="V253" s="3"/>
      <c r="W253" s="3"/>
      <c r="X253" s="3"/>
      <c r="Y253" s="3" t="s">
        <v>82</v>
      </c>
      <c r="Z253" s="71"/>
      <c r="AA253" s="72" t="s">
        <v>643</v>
      </c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 t="s">
        <v>84</v>
      </c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S253" t="str">
        <f t="shared" si="23"/>
        <v>CORRECT</v>
      </c>
    </row>
    <row r="254" spans="2:71" x14ac:dyDescent="0.25">
      <c r="B254" s="1">
        <v>44502</v>
      </c>
      <c r="C254" s="69" t="s">
        <v>24</v>
      </c>
      <c r="D254">
        <v>3</v>
      </c>
      <c r="E254" t="s">
        <v>8</v>
      </c>
      <c r="F254" s="3" t="s">
        <v>83</v>
      </c>
      <c r="G254" s="34" t="s">
        <v>634</v>
      </c>
      <c r="H254" t="s">
        <v>17</v>
      </c>
      <c r="K254" s="3" t="s">
        <v>82</v>
      </c>
      <c r="L254" s="3" t="s">
        <v>82</v>
      </c>
      <c r="M254" s="3" t="s">
        <v>82</v>
      </c>
      <c r="N254" s="3" t="s">
        <v>82</v>
      </c>
      <c r="O254" s="3" t="s">
        <v>82</v>
      </c>
      <c r="P254" s="3" t="s">
        <v>82</v>
      </c>
      <c r="Q254" s="3" t="s">
        <v>82</v>
      </c>
      <c r="R254" s="3" t="s">
        <v>82</v>
      </c>
      <c r="S254" s="3" t="s">
        <v>82</v>
      </c>
      <c r="T254" s="3" t="s">
        <v>82</v>
      </c>
      <c r="U254" s="3" t="s">
        <v>112</v>
      </c>
      <c r="V254" s="3"/>
      <c r="W254" s="3"/>
      <c r="X254" s="3"/>
      <c r="Y254" s="3" t="s">
        <v>82</v>
      </c>
      <c r="Z254" s="71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 t="s">
        <v>84</v>
      </c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S254" t="str">
        <f t="shared" si="23"/>
        <v>CORRECT</v>
      </c>
    </row>
    <row r="255" spans="2:71" x14ac:dyDescent="0.25">
      <c r="B255" s="1">
        <v>44502</v>
      </c>
      <c r="C255" s="69" t="s">
        <v>24</v>
      </c>
      <c r="D255">
        <v>0.5</v>
      </c>
      <c r="E255" t="s">
        <v>8</v>
      </c>
      <c r="F255" s="3" t="s">
        <v>80</v>
      </c>
      <c r="G255" s="34" t="s">
        <v>635</v>
      </c>
      <c r="H255" t="s">
        <v>17</v>
      </c>
      <c r="K255" s="3" t="s">
        <v>82</v>
      </c>
      <c r="L255" s="3" t="s">
        <v>82</v>
      </c>
      <c r="M255" s="3" t="s">
        <v>82</v>
      </c>
      <c r="N255" s="3" t="s">
        <v>82</v>
      </c>
      <c r="O255" s="3" t="s">
        <v>82</v>
      </c>
      <c r="P255" s="3" t="s">
        <v>82</v>
      </c>
      <c r="Q255" s="3" t="s">
        <v>82</v>
      </c>
      <c r="R255" s="3" t="s">
        <v>82</v>
      </c>
      <c r="S255" s="3" t="s">
        <v>82</v>
      </c>
      <c r="T255" s="3" t="s">
        <v>82</v>
      </c>
      <c r="U255" s="3" t="s">
        <v>112</v>
      </c>
      <c r="V255" s="3"/>
      <c r="W255" s="3"/>
      <c r="X255" s="3"/>
      <c r="Y255" s="3" t="s">
        <v>82</v>
      </c>
      <c r="Z255" s="71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 t="s">
        <v>21</v>
      </c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S255" t="str">
        <f t="shared" si="23"/>
        <v>CORRECT</v>
      </c>
    </row>
    <row r="256" spans="2:71" x14ac:dyDescent="0.25">
      <c r="B256" s="1">
        <v>44502</v>
      </c>
      <c r="C256" s="69" t="s">
        <v>24</v>
      </c>
      <c r="D256">
        <v>2</v>
      </c>
      <c r="E256" t="s">
        <v>8</v>
      </c>
      <c r="F256" s="3" t="s">
        <v>80</v>
      </c>
      <c r="G256" s="34" t="s">
        <v>636</v>
      </c>
      <c r="H256" t="s">
        <v>17</v>
      </c>
      <c r="K256" s="3" t="s">
        <v>82</v>
      </c>
      <c r="L256" s="3" t="s">
        <v>82</v>
      </c>
      <c r="M256" s="3" t="s">
        <v>82</v>
      </c>
      <c r="N256" s="3" t="s">
        <v>82</v>
      </c>
      <c r="O256" s="3" t="s">
        <v>82</v>
      </c>
      <c r="P256" s="3" t="s">
        <v>82</v>
      </c>
      <c r="Q256" s="3" t="s">
        <v>82</v>
      </c>
      <c r="R256" s="3" t="s">
        <v>82</v>
      </c>
      <c r="S256" s="3" t="s">
        <v>82</v>
      </c>
      <c r="T256" s="3" t="s">
        <v>82</v>
      </c>
      <c r="U256" s="3" t="s">
        <v>82</v>
      </c>
      <c r="V256" s="3"/>
      <c r="W256" s="3"/>
      <c r="X256" s="3"/>
      <c r="Y256" s="3" t="s">
        <v>82</v>
      </c>
      <c r="Z256" s="71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 t="s">
        <v>21</v>
      </c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S256" t="str">
        <f t="shared" si="23"/>
        <v>CORRECT</v>
      </c>
    </row>
    <row r="257" spans="2:71" ht="75" x14ac:dyDescent="0.25">
      <c r="B257" s="1">
        <v>44508</v>
      </c>
      <c r="C257">
        <v>700</v>
      </c>
      <c r="D257">
        <v>2.5</v>
      </c>
      <c r="E257" t="s">
        <v>514</v>
      </c>
      <c r="F257" s="3" t="s">
        <v>83</v>
      </c>
      <c r="G257" s="34" t="s">
        <v>678</v>
      </c>
      <c r="H257" t="s">
        <v>17</v>
      </c>
      <c r="K257" s="3" t="s">
        <v>82</v>
      </c>
      <c r="L257" s="3" t="s">
        <v>82</v>
      </c>
      <c r="M257" s="3" t="s">
        <v>82</v>
      </c>
      <c r="N257" s="3" t="s">
        <v>82</v>
      </c>
      <c r="O257" s="3" t="s">
        <v>82</v>
      </c>
      <c r="P257" s="3" t="s">
        <v>82</v>
      </c>
      <c r="Q257" s="3" t="s">
        <v>82</v>
      </c>
      <c r="R257" s="3" t="s">
        <v>82</v>
      </c>
      <c r="S257" s="3" t="s">
        <v>82</v>
      </c>
      <c r="T257" s="3" t="s">
        <v>82</v>
      </c>
      <c r="U257" s="3" t="s">
        <v>82</v>
      </c>
      <c r="V257" s="3"/>
      <c r="W257" s="3"/>
      <c r="X257" s="3"/>
      <c r="Y257" s="3" t="s">
        <v>82</v>
      </c>
      <c r="Z257" s="72" t="s">
        <v>683</v>
      </c>
      <c r="AA257" s="72" t="s">
        <v>683</v>
      </c>
      <c r="AC257" s="22"/>
      <c r="AD257" s="22" t="s">
        <v>84</v>
      </c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S257" t="str">
        <f t="shared" si="23"/>
        <v>CORRECT</v>
      </c>
    </row>
    <row r="258" spans="2:71" ht="45" x14ac:dyDescent="0.25">
      <c r="B258" s="1">
        <v>44508</v>
      </c>
      <c r="C258">
        <v>700</v>
      </c>
      <c r="D258">
        <v>2.5</v>
      </c>
      <c r="E258" t="s">
        <v>514</v>
      </c>
      <c r="F258" s="3" t="s">
        <v>83</v>
      </c>
      <c r="G258" s="34" t="s">
        <v>679</v>
      </c>
      <c r="H258" t="s">
        <v>17</v>
      </c>
      <c r="K258" s="3" t="s">
        <v>82</v>
      </c>
      <c r="L258" s="3" t="s">
        <v>82</v>
      </c>
      <c r="M258" s="3" t="s">
        <v>82</v>
      </c>
      <c r="N258" s="3" t="s">
        <v>82</v>
      </c>
      <c r="O258" s="3" t="s">
        <v>82</v>
      </c>
      <c r="P258" s="3" t="s">
        <v>82</v>
      </c>
      <c r="Q258" s="3" t="s">
        <v>82</v>
      </c>
      <c r="R258" s="3" t="s">
        <v>82</v>
      </c>
      <c r="S258" s="3" t="s">
        <v>82</v>
      </c>
      <c r="T258" s="3" t="s">
        <v>82</v>
      </c>
      <c r="U258" s="3" t="s">
        <v>82</v>
      </c>
      <c r="V258" s="3"/>
      <c r="W258" s="3"/>
      <c r="X258" s="3"/>
      <c r="Y258" s="3" t="s">
        <v>82</v>
      </c>
      <c r="Z258" s="71"/>
      <c r="AA258" s="72" t="s">
        <v>684</v>
      </c>
      <c r="AC258" s="22"/>
      <c r="AD258" s="22" t="s">
        <v>84</v>
      </c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S258" t="str">
        <f t="shared" si="23"/>
        <v>CORRECT</v>
      </c>
    </row>
    <row r="259" spans="2:71" x14ac:dyDescent="0.25">
      <c r="B259" s="1">
        <v>44508</v>
      </c>
      <c r="C259">
        <v>700</v>
      </c>
      <c r="D259">
        <v>4.25</v>
      </c>
      <c r="E259" t="s">
        <v>91</v>
      </c>
      <c r="F259" s="3" t="s">
        <v>80</v>
      </c>
      <c r="G259" s="34" t="s">
        <v>680</v>
      </c>
      <c r="H259" t="s">
        <v>17</v>
      </c>
      <c r="K259" s="3" t="s">
        <v>82</v>
      </c>
      <c r="L259" s="3" t="s">
        <v>82</v>
      </c>
      <c r="M259" s="3" t="s">
        <v>82</v>
      </c>
      <c r="N259" s="3" t="s">
        <v>82</v>
      </c>
      <c r="O259" s="3" t="s">
        <v>82</v>
      </c>
      <c r="P259" s="3" t="s">
        <v>82</v>
      </c>
      <c r="Q259" s="3" t="s">
        <v>82</v>
      </c>
      <c r="R259" s="3" t="s">
        <v>82</v>
      </c>
      <c r="S259" s="3" t="s">
        <v>82</v>
      </c>
      <c r="T259" s="3" t="s">
        <v>82</v>
      </c>
      <c r="U259" s="3" t="s">
        <v>82</v>
      </c>
      <c r="V259" s="3"/>
      <c r="W259" s="3"/>
      <c r="X259" s="3"/>
      <c r="Y259" s="3" t="s">
        <v>82</v>
      </c>
      <c r="Z259" s="71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 t="s">
        <v>21</v>
      </c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S259" t="str">
        <f t="shared" si="23"/>
        <v>CORRECT</v>
      </c>
    </row>
    <row r="260" spans="2:71" x14ac:dyDescent="0.25">
      <c r="B260" s="1">
        <v>44508</v>
      </c>
      <c r="C260">
        <v>700</v>
      </c>
      <c r="D260">
        <v>2.25</v>
      </c>
      <c r="E260" t="s">
        <v>3</v>
      </c>
      <c r="F260" s="3" t="s">
        <v>80</v>
      </c>
      <c r="G260" s="34" t="s">
        <v>681</v>
      </c>
      <c r="H260" t="s">
        <v>17</v>
      </c>
      <c r="K260" s="3" t="s">
        <v>82</v>
      </c>
      <c r="L260" s="3" t="s">
        <v>82</v>
      </c>
      <c r="M260" s="3" t="s">
        <v>82</v>
      </c>
      <c r="N260" s="3" t="s">
        <v>82</v>
      </c>
      <c r="O260" s="3" t="s">
        <v>82</v>
      </c>
      <c r="P260" s="3" t="s">
        <v>82</v>
      </c>
      <c r="Q260" s="3" t="s">
        <v>82</v>
      </c>
      <c r="R260" s="3" t="s">
        <v>82</v>
      </c>
      <c r="S260" s="3" t="s">
        <v>82</v>
      </c>
      <c r="T260" s="3" t="s">
        <v>82</v>
      </c>
      <c r="U260" s="3" t="s">
        <v>82</v>
      </c>
      <c r="V260" s="3"/>
      <c r="W260" s="3"/>
      <c r="X260" s="3"/>
      <c r="Y260" s="3" t="s">
        <v>82</v>
      </c>
      <c r="Z260" s="71"/>
      <c r="AC260" s="22" t="s">
        <v>21</v>
      </c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S260" t="str">
        <f t="shared" si="23"/>
        <v>CORRECT</v>
      </c>
    </row>
    <row r="261" spans="2:71" x14ac:dyDescent="0.25">
      <c r="B261" s="1">
        <v>44508</v>
      </c>
      <c r="C261">
        <v>700</v>
      </c>
      <c r="D261">
        <v>3.5</v>
      </c>
      <c r="E261" t="s">
        <v>514</v>
      </c>
      <c r="F261" s="3" t="s">
        <v>80</v>
      </c>
      <c r="G261" s="34" t="s">
        <v>682</v>
      </c>
      <c r="H261" t="s">
        <v>17</v>
      </c>
      <c r="K261" s="3" t="s">
        <v>82</v>
      </c>
      <c r="L261" s="3" t="s">
        <v>82</v>
      </c>
      <c r="M261" s="3" t="s">
        <v>82</v>
      </c>
      <c r="N261" s="3" t="s">
        <v>82</v>
      </c>
      <c r="O261" s="3" t="s">
        <v>82</v>
      </c>
      <c r="P261" s="3" t="s">
        <v>82</v>
      </c>
      <c r="Q261" s="3" t="s">
        <v>82</v>
      </c>
      <c r="R261" s="3" t="s">
        <v>82</v>
      </c>
      <c r="S261" s="3" t="s">
        <v>82</v>
      </c>
      <c r="T261" s="3" t="s">
        <v>82</v>
      </c>
      <c r="U261" s="3" t="s">
        <v>82</v>
      </c>
      <c r="V261" s="3"/>
      <c r="W261" s="3"/>
      <c r="X261" s="3"/>
      <c r="Y261" s="3" t="s">
        <v>82</v>
      </c>
      <c r="Z261" s="71"/>
      <c r="AC261" s="22"/>
      <c r="AD261" s="22" t="s">
        <v>21</v>
      </c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  <c r="BS261" t="str">
        <f t="shared" si="23"/>
        <v>CORRECT</v>
      </c>
    </row>
    <row r="262" spans="2:71" x14ac:dyDescent="0.25">
      <c r="B262" s="1">
        <v>44508</v>
      </c>
      <c r="C262" t="s">
        <v>24</v>
      </c>
      <c r="D262">
        <v>1</v>
      </c>
      <c r="E262" t="s">
        <v>56</v>
      </c>
      <c r="F262" s="3" t="s">
        <v>80</v>
      </c>
      <c r="G262" s="34" t="s">
        <v>685</v>
      </c>
      <c r="H262" t="s">
        <v>17</v>
      </c>
      <c r="K262" s="3" t="s">
        <v>82</v>
      </c>
      <c r="L262" s="3" t="s">
        <v>82</v>
      </c>
      <c r="M262" s="3" t="s">
        <v>82</v>
      </c>
      <c r="N262" s="3" t="s">
        <v>82</v>
      </c>
      <c r="O262" s="3" t="s">
        <v>82</v>
      </c>
      <c r="P262" s="3" t="s">
        <v>82</v>
      </c>
      <c r="Q262" s="3" t="s">
        <v>82</v>
      </c>
      <c r="R262" s="3" t="s">
        <v>82</v>
      </c>
      <c r="S262" s="3" t="s">
        <v>82</v>
      </c>
      <c r="T262" s="3" t="s">
        <v>82</v>
      </c>
      <c r="U262" s="3" t="s">
        <v>82</v>
      </c>
      <c r="V262" s="3"/>
      <c r="W262" s="3"/>
      <c r="X262" s="3"/>
      <c r="Y262" s="3" t="s">
        <v>82</v>
      </c>
      <c r="Z262" s="71"/>
      <c r="AC262" s="22"/>
      <c r="AD262" s="22"/>
      <c r="AE262" s="22"/>
      <c r="AF262" s="22"/>
      <c r="AG262" s="22"/>
      <c r="AH262" s="22" t="s">
        <v>21</v>
      </c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  <c r="BS262" t="str">
        <f t="shared" si="23"/>
        <v>CORRECT</v>
      </c>
    </row>
    <row r="263" spans="2:71" ht="30" x14ac:dyDescent="0.25">
      <c r="B263" s="1">
        <v>44508</v>
      </c>
      <c r="C263" t="s">
        <v>24</v>
      </c>
      <c r="D263">
        <v>2.3330000000000002</v>
      </c>
      <c r="E263" t="s">
        <v>56</v>
      </c>
      <c r="F263" s="3" t="s">
        <v>83</v>
      </c>
      <c r="G263" s="34" t="s">
        <v>686</v>
      </c>
      <c r="H263" t="s">
        <v>17</v>
      </c>
      <c r="K263" s="3" t="s">
        <v>82</v>
      </c>
      <c r="L263" s="3" t="s">
        <v>82</v>
      </c>
      <c r="M263" s="3" t="s">
        <v>82</v>
      </c>
      <c r="N263" s="3" t="s">
        <v>82</v>
      </c>
      <c r="O263" s="3" t="s">
        <v>82</v>
      </c>
      <c r="P263" s="3" t="s">
        <v>82</v>
      </c>
      <c r="Q263" s="3" t="s">
        <v>82</v>
      </c>
      <c r="R263" s="3" t="s">
        <v>82</v>
      </c>
      <c r="S263" s="3" t="s">
        <v>82</v>
      </c>
      <c r="T263" s="3" t="s">
        <v>82</v>
      </c>
      <c r="U263" s="3" t="s">
        <v>112</v>
      </c>
      <c r="V263" s="3"/>
      <c r="W263" s="3"/>
      <c r="X263" s="3"/>
      <c r="Y263" s="3" t="s">
        <v>82</v>
      </c>
      <c r="Z263" s="71" t="s">
        <v>690</v>
      </c>
      <c r="AA263" s="72" t="s">
        <v>505</v>
      </c>
      <c r="AC263" s="22"/>
      <c r="AD263" s="22"/>
      <c r="AE263" s="22"/>
      <c r="AF263" s="22"/>
      <c r="AG263" s="22"/>
      <c r="AH263" s="22" t="s">
        <v>21</v>
      </c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  <c r="BS263" t="str">
        <f t="shared" si="23"/>
        <v>CORRECT</v>
      </c>
    </row>
    <row r="264" spans="2:71" ht="30" x14ac:dyDescent="0.25">
      <c r="B264" s="1">
        <v>44508</v>
      </c>
      <c r="C264">
        <v>700</v>
      </c>
      <c r="D264">
        <v>1</v>
      </c>
      <c r="E264" t="s">
        <v>277</v>
      </c>
      <c r="F264" s="3" t="s">
        <v>83</v>
      </c>
      <c r="G264" s="34" t="s">
        <v>689</v>
      </c>
      <c r="H264" t="s">
        <v>17</v>
      </c>
      <c r="K264" s="3" t="s">
        <v>82</v>
      </c>
      <c r="L264" s="3" t="s">
        <v>82</v>
      </c>
      <c r="M264" s="3" t="s">
        <v>82</v>
      </c>
      <c r="N264" s="3" t="s">
        <v>82</v>
      </c>
      <c r="O264" s="3" t="s">
        <v>112</v>
      </c>
      <c r="P264" s="3" t="s">
        <v>112</v>
      </c>
      <c r="Q264" s="3" t="s">
        <v>112</v>
      </c>
      <c r="R264" s="3" t="s">
        <v>112</v>
      </c>
      <c r="S264" s="3" t="s">
        <v>112</v>
      </c>
      <c r="T264" s="3" t="s">
        <v>112</v>
      </c>
      <c r="U264" s="3" t="s">
        <v>112</v>
      </c>
      <c r="V264" s="3"/>
      <c r="W264" s="3"/>
      <c r="X264" s="3"/>
      <c r="Y264" s="3" t="s">
        <v>112</v>
      </c>
      <c r="Z264" s="71" t="s">
        <v>691</v>
      </c>
      <c r="AC264" s="22"/>
      <c r="AD264" s="22"/>
      <c r="AE264" s="22"/>
      <c r="AF264" s="22"/>
      <c r="AG264" s="22"/>
      <c r="AH264" s="22"/>
      <c r="AI264" s="22"/>
      <c r="AJ264" s="22"/>
      <c r="AK264" s="22"/>
      <c r="AL264" s="22" t="s">
        <v>84</v>
      </c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  <c r="BS264" t="str">
        <f t="shared" si="23"/>
        <v>CORRECT</v>
      </c>
    </row>
    <row r="265" spans="2:71" x14ac:dyDescent="0.25">
      <c r="B265" s="1">
        <v>44508</v>
      </c>
      <c r="C265">
        <v>700</v>
      </c>
      <c r="D265">
        <v>1</v>
      </c>
      <c r="E265" t="s">
        <v>514</v>
      </c>
      <c r="F265" s="3" t="s">
        <v>83</v>
      </c>
      <c r="G265" s="34" t="s">
        <v>687</v>
      </c>
      <c r="H265" t="s">
        <v>17</v>
      </c>
      <c r="K265" s="3" t="s">
        <v>82</v>
      </c>
      <c r="L265" s="3" t="s">
        <v>82</v>
      </c>
      <c r="M265" s="3" t="s">
        <v>82</v>
      </c>
      <c r="N265" s="3" t="s">
        <v>82</v>
      </c>
      <c r="O265" s="3" t="s">
        <v>82</v>
      </c>
      <c r="P265" s="3" t="s">
        <v>82</v>
      </c>
      <c r="Q265" s="3" t="s">
        <v>82</v>
      </c>
      <c r="R265" s="3" t="s">
        <v>82</v>
      </c>
      <c r="S265" s="3" t="s">
        <v>82</v>
      </c>
      <c r="T265" s="3" t="s">
        <v>82</v>
      </c>
      <c r="U265" s="3" t="s">
        <v>112</v>
      </c>
      <c r="V265" s="3" t="s">
        <v>112</v>
      </c>
      <c r="W265" s="3"/>
      <c r="X265" s="3"/>
      <c r="Y265" s="3"/>
      <c r="Z265" s="71"/>
      <c r="AC265" s="22"/>
      <c r="AD265" s="22" t="s">
        <v>84</v>
      </c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S265" t="str">
        <f t="shared" si="23"/>
        <v>CORRECT</v>
      </c>
    </row>
    <row r="266" spans="2:71" x14ac:dyDescent="0.25">
      <c r="B266" s="1">
        <v>44509</v>
      </c>
      <c r="C266">
        <v>700</v>
      </c>
      <c r="D266">
        <f>2+53/60</f>
        <v>2.8833333333333333</v>
      </c>
      <c r="E266" t="s">
        <v>4</v>
      </c>
      <c r="F266" s="3" t="s">
        <v>80</v>
      </c>
      <c r="G266" s="34" t="s">
        <v>688</v>
      </c>
      <c r="H266" t="s">
        <v>17</v>
      </c>
      <c r="K266" s="3" t="s">
        <v>82</v>
      </c>
      <c r="L266" s="3" t="s">
        <v>82</v>
      </c>
      <c r="M266" s="3" t="s">
        <v>82</v>
      </c>
      <c r="N266" s="3" t="s">
        <v>82</v>
      </c>
      <c r="O266" s="3" t="s">
        <v>82</v>
      </c>
      <c r="P266" s="3" t="s">
        <v>82</v>
      </c>
      <c r="Q266" s="3" t="s">
        <v>82</v>
      </c>
      <c r="R266" s="3" t="s">
        <v>82</v>
      </c>
      <c r="S266" s="3" t="s">
        <v>82</v>
      </c>
      <c r="T266" s="3" t="s">
        <v>82</v>
      </c>
      <c r="U266" s="3" t="s">
        <v>82</v>
      </c>
      <c r="V266" s="3"/>
      <c r="W266" s="3"/>
      <c r="X266" s="3"/>
      <c r="Y266" s="3" t="s">
        <v>82</v>
      </c>
      <c r="Z266" s="71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 t="s">
        <v>21</v>
      </c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  <c r="BS266" t="str">
        <f t="shared" si="23"/>
        <v>CORRECT</v>
      </c>
    </row>
    <row r="267" spans="2:71" x14ac:dyDescent="0.25">
      <c r="B267" s="1">
        <v>44509</v>
      </c>
      <c r="C267" t="s">
        <v>24</v>
      </c>
      <c r="D267">
        <f>1+41/60</f>
        <v>1.6833333333333333</v>
      </c>
      <c r="E267" t="s">
        <v>51</v>
      </c>
      <c r="F267" s="3" t="s">
        <v>80</v>
      </c>
      <c r="G267" s="34" t="s">
        <v>695</v>
      </c>
      <c r="H267" t="s">
        <v>17</v>
      </c>
      <c r="K267" s="3" t="s">
        <v>82</v>
      </c>
      <c r="L267" s="3" t="s">
        <v>82</v>
      </c>
      <c r="M267" s="3" t="s">
        <v>82</v>
      </c>
      <c r="N267" s="3" t="s">
        <v>82</v>
      </c>
      <c r="O267" s="3" t="s">
        <v>82</v>
      </c>
      <c r="P267" s="3" t="s">
        <v>82</v>
      </c>
      <c r="Q267" s="3" t="s">
        <v>82</v>
      </c>
      <c r="R267" s="3" t="s">
        <v>82</v>
      </c>
      <c r="S267" s="3" t="s">
        <v>82</v>
      </c>
      <c r="T267" s="3" t="s">
        <v>82</v>
      </c>
      <c r="U267" s="3" t="s">
        <v>82</v>
      </c>
      <c r="V267" s="3"/>
      <c r="W267" s="3"/>
      <c r="X267" s="3"/>
      <c r="Y267" s="3"/>
      <c r="Z267" s="71"/>
      <c r="AC267" s="22"/>
      <c r="AD267" s="22"/>
      <c r="AE267" s="22"/>
      <c r="AF267" s="22"/>
      <c r="AG267" s="22"/>
      <c r="AH267" s="22"/>
      <c r="AI267" s="22" t="s">
        <v>21</v>
      </c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  <c r="BS267" t="str">
        <f t="shared" si="23"/>
        <v>CORRECT</v>
      </c>
    </row>
    <row r="268" spans="2:71" ht="30" x14ac:dyDescent="0.25">
      <c r="B268" s="1">
        <v>44509</v>
      </c>
      <c r="C268" t="s">
        <v>24</v>
      </c>
      <c r="D268">
        <v>7</v>
      </c>
      <c r="E268" t="s">
        <v>91</v>
      </c>
      <c r="F268" s="3" t="s">
        <v>83</v>
      </c>
      <c r="G268" s="34" t="s">
        <v>698</v>
      </c>
      <c r="H268" t="s">
        <v>17</v>
      </c>
      <c r="K268" s="3" t="s">
        <v>112</v>
      </c>
      <c r="L268" s="3" t="s">
        <v>112</v>
      </c>
      <c r="M268" s="3" t="s">
        <v>112</v>
      </c>
      <c r="N268" s="3" t="s">
        <v>112</v>
      </c>
      <c r="O268" s="3" t="s">
        <v>82</v>
      </c>
      <c r="P268" s="3" t="s">
        <v>82</v>
      </c>
      <c r="Q268" s="3" t="s">
        <v>82</v>
      </c>
      <c r="R268" s="3" t="s">
        <v>82</v>
      </c>
      <c r="S268" s="3" t="s">
        <v>82</v>
      </c>
      <c r="T268" s="3" t="s">
        <v>112</v>
      </c>
      <c r="U268" s="3" t="s">
        <v>82</v>
      </c>
      <c r="V268" s="3"/>
      <c r="W268" s="3"/>
      <c r="X268" s="3"/>
      <c r="Y268" s="3" t="s">
        <v>82</v>
      </c>
      <c r="Z268" s="71"/>
      <c r="AA268" s="72" t="s">
        <v>699</v>
      </c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 t="s">
        <v>84</v>
      </c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  <c r="BS268" t="str">
        <f t="shared" si="23"/>
        <v>CORRECT</v>
      </c>
    </row>
    <row r="269" spans="2:71" x14ac:dyDescent="0.25">
      <c r="B269" s="1">
        <v>44509</v>
      </c>
      <c r="C269" t="s">
        <v>24</v>
      </c>
      <c r="D269">
        <f>2+5/6</f>
        <v>2.8333333333333335</v>
      </c>
      <c r="E269" t="s">
        <v>51</v>
      </c>
      <c r="F269" s="3" t="s">
        <v>80</v>
      </c>
      <c r="G269" s="34" t="s">
        <v>700</v>
      </c>
      <c r="H269" t="s">
        <v>17</v>
      </c>
      <c r="K269" s="3" t="s">
        <v>82</v>
      </c>
      <c r="L269" s="3" t="s">
        <v>82</v>
      </c>
      <c r="M269" s="3" t="s">
        <v>82</v>
      </c>
      <c r="N269" s="3" t="s">
        <v>82</v>
      </c>
      <c r="O269" s="3" t="s">
        <v>82</v>
      </c>
      <c r="P269" s="3" t="s">
        <v>82</v>
      </c>
      <c r="Q269" s="3" t="s">
        <v>82</v>
      </c>
      <c r="R269" s="3" t="s">
        <v>82</v>
      </c>
      <c r="S269" s="3" t="s">
        <v>82</v>
      </c>
      <c r="T269" s="3" t="s">
        <v>82</v>
      </c>
      <c r="U269" s="3" t="s">
        <v>82</v>
      </c>
      <c r="V269" s="3"/>
      <c r="W269" s="3"/>
      <c r="X269" s="3"/>
      <c r="Y269" s="3" t="s">
        <v>82</v>
      </c>
      <c r="Z269" s="71"/>
      <c r="AC269" s="22"/>
      <c r="AD269" s="22"/>
      <c r="AE269" s="22"/>
      <c r="AF269" s="22"/>
      <c r="AG269" s="22"/>
      <c r="AH269" s="22"/>
      <c r="AI269" s="22" t="s">
        <v>21</v>
      </c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S269" t="str">
        <f t="shared" si="23"/>
        <v>CORRECT</v>
      </c>
    </row>
    <row r="270" spans="2:71" x14ac:dyDescent="0.25">
      <c r="B270" s="1">
        <v>44509</v>
      </c>
      <c r="C270" t="s">
        <v>24</v>
      </c>
      <c r="D270">
        <v>2</v>
      </c>
      <c r="E270" t="s">
        <v>64</v>
      </c>
      <c r="F270" s="3" t="s">
        <v>80</v>
      </c>
      <c r="G270" s="34" t="s">
        <v>701</v>
      </c>
      <c r="H270" t="s">
        <v>17</v>
      </c>
      <c r="K270" s="3" t="s">
        <v>82</v>
      </c>
      <c r="L270" s="3" t="s">
        <v>82</v>
      </c>
      <c r="M270" s="3" t="s">
        <v>82</v>
      </c>
      <c r="N270" s="3" t="s">
        <v>82</v>
      </c>
      <c r="O270" s="3" t="s">
        <v>82</v>
      </c>
      <c r="P270" s="3" t="s">
        <v>82</v>
      </c>
      <c r="Q270" s="3" t="s">
        <v>82</v>
      </c>
      <c r="R270" s="3" t="s">
        <v>82</v>
      </c>
      <c r="S270" s="3" t="s">
        <v>82</v>
      </c>
      <c r="T270" s="3" t="s">
        <v>82</v>
      </c>
      <c r="U270" s="3" t="s">
        <v>82</v>
      </c>
      <c r="V270" s="3"/>
      <c r="W270" s="3"/>
      <c r="X270" s="3"/>
      <c r="Y270" s="3" t="s">
        <v>82</v>
      </c>
      <c r="Z270" s="71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 t="s">
        <v>21</v>
      </c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  <c r="BS270" t="str">
        <f t="shared" si="23"/>
        <v>CORRECT</v>
      </c>
    </row>
    <row r="271" spans="2:71" ht="60" x14ac:dyDescent="0.25">
      <c r="B271" s="1">
        <v>44509</v>
      </c>
      <c r="C271">
        <v>700</v>
      </c>
      <c r="D271">
        <v>2.3330000000000002</v>
      </c>
      <c r="E271" t="s">
        <v>91</v>
      </c>
      <c r="F271" s="3" t="s">
        <v>83</v>
      </c>
      <c r="G271" s="34" t="s">
        <v>696</v>
      </c>
      <c r="H271" t="s">
        <v>17</v>
      </c>
      <c r="K271" s="3" t="s">
        <v>82</v>
      </c>
      <c r="L271" s="3" t="s">
        <v>82</v>
      </c>
      <c r="M271" s="3" t="s">
        <v>82</v>
      </c>
      <c r="N271" s="3" t="s">
        <v>82</v>
      </c>
      <c r="O271" s="3" t="s">
        <v>82</v>
      </c>
      <c r="P271" s="3" t="s">
        <v>82</v>
      </c>
      <c r="Q271" s="3" t="s">
        <v>82</v>
      </c>
      <c r="R271" s="3" t="s">
        <v>82</v>
      </c>
      <c r="S271" s="3" t="s">
        <v>82</v>
      </c>
      <c r="T271" s="3" t="s">
        <v>112</v>
      </c>
      <c r="U271" s="3" t="s">
        <v>82</v>
      </c>
      <c r="V271" s="3"/>
      <c r="W271" s="3"/>
      <c r="X271" s="3"/>
      <c r="Y271" s="3" t="s">
        <v>82</v>
      </c>
      <c r="Z271" s="71" t="s">
        <v>704</v>
      </c>
      <c r="AA271" s="72" t="s">
        <v>705</v>
      </c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 t="s">
        <v>84</v>
      </c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  <c r="BS271" t="str">
        <f t="shared" si="23"/>
        <v>CORRECT</v>
      </c>
    </row>
    <row r="272" spans="2:71" x14ac:dyDescent="0.25">
      <c r="B272" s="1">
        <v>44509</v>
      </c>
      <c r="C272">
        <v>700</v>
      </c>
      <c r="D272">
        <v>2</v>
      </c>
      <c r="E272" t="s">
        <v>3</v>
      </c>
      <c r="F272" s="3" t="s">
        <v>83</v>
      </c>
      <c r="G272" s="34" t="s">
        <v>697</v>
      </c>
      <c r="H272" t="s">
        <v>17</v>
      </c>
      <c r="K272" s="3" t="s">
        <v>82</v>
      </c>
      <c r="L272" s="3" t="s">
        <v>82</v>
      </c>
      <c r="M272" s="3" t="s">
        <v>82</v>
      </c>
      <c r="N272" s="3" t="s">
        <v>82</v>
      </c>
      <c r="O272" s="3" t="s">
        <v>82</v>
      </c>
      <c r="P272" s="3" t="s">
        <v>82</v>
      </c>
      <c r="Q272" s="3" t="s">
        <v>82</v>
      </c>
      <c r="R272" s="3" t="s">
        <v>82</v>
      </c>
      <c r="S272" s="3" t="s">
        <v>82</v>
      </c>
      <c r="T272" s="3" t="s">
        <v>112</v>
      </c>
      <c r="U272" s="3" t="s">
        <v>112</v>
      </c>
      <c r="V272" s="3"/>
      <c r="W272" s="3"/>
      <c r="X272" s="3"/>
      <c r="Y272" s="3" t="s">
        <v>112</v>
      </c>
      <c r="Z272" s="71"/>
      <c r="AA272" s="72" t="s">
        <v>706</v>
      </c>
      <c r="AC272" s="22" t="s">
        <v>84</v>
      </c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  <c r="BS272" t="str">
        <f t="shared" si="23"/>
        <v>CORRECT</v>
      </c>
    </row>
    <row r="273" spans="2:71" ht="30" x14ac:dyDescent="0.25">
      <c r="B273" s="1">
        <v>44509</v>
      </c>
      <c r="C273" t="s">
        <v>24</v>
      </c>
      <c r="D273">
        <v>1.5</v>
      </c>
      <c r="E273" t="s">
        <v>91</v>
      </c>
      <c r="F273" s="3" t="s">
        <v>83</v>
      </c>
      <c r="G273" s="34" t="s">
        <v>702</v>
      </c>
      <c r="H273" t="s">
        <v>17</v>
      </c>
      <c r="K273" s="3" t="s">
        <v>82</v>
      </c>
      <c r="L273" s="3" t="s">
        <v>82</v>
      </c>
      <c r="M273" s="3" t="s">
        <v>82</v>
      </c>
      <c r="N273" s="3" t="s">
        <v>82</v>
      </c>
      <c r="O273" s="3" t="s">
        <v>82</v>
      </c>
      <c r="P273" s="3" t="s">
        <v>82</v>
      </c>
      <c r="Q273" s="3" t="s">
        <v>82</v>
      </c>
      <c r="R273" s="3" t="s">
        <v>82</v>
      </c>
      <c r="S273" s="3" t="s">
        <v>82</v>
      </c>
      <c r="T273" s="3" t="s">
        <v>112</v>
      </c>
      <c r="U273" s="3" t="s">
        <v>82</v>
      </c>
      <c r="V273" s="3"/>
      <c r="W273" s="3"/>
      <c r="X273" s="3"/>
      <c r="Y273" s="3" t="s">
        <v>82</v>
      </c>
      <c r="Z273" s="71" t="s">
        <v>704</v>
      </c>
      <c r="AA273" s="72" t="s">
        <v>703</v>
      </c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 t="s">
        <v>84</v>
      </c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  <c r="BS273" t="str">
        <f t="shared" si="23"/>
        <v>CORRECT</v>
      </c>
    </row>
    <row r="274" spans="2:71" ht="30" x14ac:dyDescent="0.25">
      <c r="B274" s="1">
        <v>44509</v>
      </c>
      <c r="C274">
        <v>700</v>
      </c>
      <c r="D274">
        <f>3.6</f>
        <v>3.6</v>
      </c>
      <c r="E274" t="s">
        <v>268</v>
      </c>
      <c r="F274" s="3" t="s">
        <v>80</v>
      </c>
      <c r="G274" s="34" t="s">
        <v>707</v>
      </c>
      <c r="H274" t="s">
        <v>17</v>
      </c>
      <c r="K274" s="3" t="s">
        <v>82</v>
      </c>
      <c r="L274" s="3" t="s">
        <v>82</v>
      </c>
      <c r="M274" s="3" t="s">
        <v>82</v>
      </c>
      <c r="N274" s="3" t="s">
        <v>82</v>
      </c>
      <c r="O274" s="3" t="s">
        <v>82</v>
      </c>
      <c r="P274" s="3" t="s">
        <v>82</v>
      </c>
      <c r="Q274" s="3" t="s">
        <v>82</v>
      </c>
      <c r="R274" s="3" t="s">
        <v>82</v>
      </c>
      <c r="S274" s="3" t="s">
        <v>82</v>
      </c>
      <c r="T274" s="3" t="s">
        <v>82</v>
      </c>
      <c r="U274" s="3" t="s">
        <v>82</v>
      </c>
      <c r="V274" s="3"/>
      <c r="W274" s="3"/>
      <c r="X274" s="3"/>
      <c r="Y274" s="3" t="s">
        <v>82</v>
      </c>
      <c r="Z274" s="71" t="s">
        <v>721</v>
      </c>
      <c r="AC274" s="22"/>
      <c r="AD274" s="22"/>
      <c r="AE274" s="22"/>
      <c r="AF274" s="22"/>
      <c r="AG274" s="22"/>
      <c r="AH274" s="22"/>
      <c r="AI274" s="22"/>
      <c r="AJ274" s="22"/>
      <c r="AK274" s="22" t="s">
        <v>21</v>
      </c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  <c r="BS274" t="str">
        <f t="shared" si="23"/>
        <v>CORRECT</v>
      </c>
    </row>
    <row r="275" spans="2:71" x14ac:dyDescent="0.25">
      <c r="B275" s="1">
        <v>44509</v>
      </c>
      <c r="C275">
        <v>700</v>
      </c>
      <c r="D275">
        <f>2+1/12</f>
        <v>2.0833333333333335</v>
      </c>
      <c r="E275" t="s">
        <v>56</v>
      </c>
      <c r="F275" s="3" t="s">
        <v>80</v>
      </c>
      <c r="G275" s="34" t="s">
        <v>708</v>
      </c>
      <c r="H275" t="s">
        <v>17</v>
      </c>
      <c r="K275" s="3" t="s">
        <v>82</v>
      </c>
      <c r="L275" s="3" t="s">
        <v>82</v>
      </c>
      <c r="M275" s="3" t="s">
        <v>82</v>
      </c>
      <c r="N275" s="3" t="s">
        <v>82</v>
      </c>
      <c r="O275" s="3" t="s">
        <v>82</v>
      </c>
      <c r="P275" s="3" t="s">
        <v>82</v>
      </c>
      <c r="Q275" s="3" t="s">
        <v>82</v>
      </c>
      <c r="R275" s="3" t="s">
        <v>82</v>
      </c>
      <c r="S275" s="3" t="s">
        <v>82</v>
      </c>
      <c r="T275" s="3" t="s">
        <v>82</v>
      </c>
      <c r="U275" s="3" t="s">
        <v>82</v>
      </c>
      <c r="V275" s="3"/>
      <c r="W275" s="3"/>
      <c r="X275" s="3"/>
      <c r="Y275" s="3" t="s">
        <v>82</v>
      </c>
      <c r="Z275" s="71"/>
      <c r="AC275" s="22"/>
      <c r="AD275" s="22"/>
      <c r="AE275" s="22"/>
      <c r="AF275" s="22"/>
      <c r="AG275" s="22"/>
      <c r="AH275" s="22" t="s">
        <v>21</v>
      </c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  <c r="BS275" t="str">
        <f t="shared" si="23"/>
        <v>CORRECT</v>
      </c>
    </row>
    <row r="276" spans="2:71" x14ac:dyDescent="0.25">
      <c r="B276" s="1">
        <v>44509</v>
      </c>
      <c r="C276" t="s">
        <v>24</v>
      </c>
      <c r="D276">
        <f>3+28/60</f>
        <v>3.4666666666666668</v>
      </c>
      <c r="E276" t="s">
        <v>60</v>
      </c>
      <c r="F276" s="3" t="s">
        <v>80</v>
      </c>
      <c r="G276" s="34" t="s">
        <v>711</v>
      </c>
      <c r="H276" t="s">
        <v>17</v>
      </c>
      <c r="K276" s="3" t="s">
        <v>82</v>
      </c>
      <c r="L276" s="3" t="s">
        <v>82</v>
      </c>
      <c r="M276" s="3" t="s">
        <v>82</v>
      </c>
      <c r="N276" s="3" t="s">
        <v>82</v>
      </c>
      <c r="O276" s="3" t="s">
        <v>82</v>
      </c>
      <c r="P276" s="3" t="s">
        <v>82</v>
      </c>
      <c r="Q276" s="3" t="s">
        <v>82</v>
      </c>
      <c r="R276" s="3" t="s">
        <v>82</v>
      </c>
      <c r="S276" s="3" t="s">
        <v>82</v>
      </c>
      <c r="T276" s="3" t="s">
        <v>82</v>
      </c>
      <c r="U276" s="3" t="s">
        <v>82</v>
      </c>
      <c r="V276" s="3"/>
      <c r="W276" s="3"/>
      <c r="X276" s="3"/>
      <c r="Y276" s="3" t="s">
        <v>82</v>
      </c>
      <c r="Z276" s="71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 t="s">
        <v>21</v>
      </c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  <c r="BS276" t="str">
        <f t="shared" si="23"/>
        <v>CORRECT</v>
      </c>
    </row>
    <row r="277" spans="2:71" x14ac:dyDescent="0.25">
      <c r="B277" s="1">
        <v>44509</v>
      </c>
      <c r="C277" t="s">
        <v>24</v>
      </c>
      <c r="D277">
        <f>3+56/60</f>
        <v>3.9333333333333336</v>
      </c>
      <c r="E277" t="s">
        <v>51</v>
      </c>
      <c r="F277" s="3" t="s">
        <v>80</v>
      </c>
      <c r="G277" s="34" t="s">
        <v>712</v>
      </c>
      <c r="H277" t="s">
        <v>17</v>
      </c>
      <c r="K277" s="3" t="s">
        <v>82</v>
      </c>
      <c r="L277" s="3" t="s">
        <v>82</v>
      </c>
      <c r="M277" s="3" t="s">
        <v>82</v>
      </c>
      <c r="N277" s="3" t="s">
        <v>82</v>
      </c>
      <c r="O277" s="3" t="s">
        <v>82</v>
      </c>
      <c r="P277" s="3" t="s">
        <v>82</v>
      </c>
      <c r="Q277" s="3" t="s">
        <v>82</v>
      </c>
      <c r="R277" s="3" t="s">
        <v>82</v>
      </c>
      <c r="S277" s="3" t="s">
        <v>82</v>
      </c>
      <c r="T277" s="3" t="s">
        <v>82</v>
      </c>
      <c r="U277" s="3" t="s">
        <v>82</v>
      </c>
      <c r="V277" s="3"/>
      <c r="W277" s="3"/>
      <c r="X277" s="3"/>
      <c r="Y277" s="3" t="s">
        <v>82</v>
      </c>
      <c r="Z277" s="71"/>
      <c r="AC277" s="22"/>
      <c r="AD277" s="22"/>
      <c r="AE277" s="22"/>
      <c r="AF277" s="22"/>
      <c r="AG277" s="22"/>
      <c r="AH277" s="22"/>
      <c r="AI277" s="22" t="s">
        <v>21</v>
      </c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  <c r="BS277" t="str">
        <f t="shared" si="23"/>
        <v>CORRECT</v>
      </c>
    </row>
    <row r="278" spans="2:71" x14ac:dyDescent="0.25">
      <c r="B278" s="1">
        <v>44509</v>
      </c>
      <c r="C278" t="s">
        <v>24</v>
      </c>
      <c r="D278">
        <f>2+46/60</f>
        <v>2.7666666666666666</v>
      </c>
      <c r="E278" t="s">
        <v>91</v>
      </c>
      <c r="F278" s="3" t="s">
        <v>80</v>
      </c>
      <c r="G278" s="34" t="s">
        <v>714</v>
      </c>
      <c r="H278" t="s">
        <v>17</v>
      </c>
      <c r="K278" s="3" t="s">
        <v>82</v>
      </c>
      <c r="L278" s="3" t="s">
        <v>82</v>
      </c>
      <c r="M278" s="3" t="s">
        <v>82</v>
      </c>
      <c r="N278" s="3" t="s">
        <v>82</v>
      </c>
      <c r="O278" s="3" t="s">
        <v>82</v>
      </c>
      <c r="P278" s="3" t="s">
        <v>82</v>
      </c>
      <c r="Q278" s="3" t="s">
        <v>82</v>
      </c>
      <c r="R278" s="3" t="s">
        <v>82</v>
      </c>
      <c r="S278" s="3" t="s">
        <v>82</v>
      </c>
      <c r="T278" s="3" t="s">
        <v>82</v>
      </c>
      <c r="U278" s="3" t="s">
        <v>82</v>
      </c>
      <c r="V278" s="3"/>
      <c r="W278" s="3"/>
      <c r="X278" s="3"/>
      <c r="Y278" s="3" t="s">
        <v>82</v>
      </c>
      <c r="Z278" s="71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 t="s">
        <v>21</v>
      </c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S278" t="str">
        <f t="shared" si="23"/>
        <v>CORRECT</v>
      </c>
    </row>
    <row r="279" spans="2:71" x14ac:dyDescent="0.25">
      <c r="B279" s="1">
        <v>44509</v>
      </c>
      <c r="C279" t="s">
        <v>24</v>
      </c>
      <c r="D279">
        <f>1+1/6</f>
        <v>1.1666666666666667</v>
      </c>
      <c r="E279" t="s">
        <v>56</v>
      </c>
      <c r="F279" s="3" t="s">
        <v>80</v>
      </c>
      <c r="G279" s="34" t="s">
        <v>715</v>
      </c>
      <c r="H279" t="s">
        <v>17</v>
      </c>
      <c r="K279" s="3" t="s">
        <v>82</v>
      </c>
      <c r="L279" s="3" t="s">
        <v>82</v>
      </c>
      <c r="M279" s="3" t="s">
        <v>82</v>
      </c>
      <c r="N279" s="3" t="s">
        <v>82</v>
      </c>
      <c r="O279" s="3" t="s">
        <v>82</v>
      </c>
      <c r="P279" s="3" t="s">
        <v>82</v>
      </c>
      <c r="Q279" s="3" t="s">
        <v>82</v>
      </c>
      <c r="R279" s="3" t="s">
        <v>82</v>
      </c>
      <c r="S279" s="3" t="s">
        <v>82</v>
      </c>
      <c r="T279" s="3" t="s">
        <v>82</v>
      </c>
      <c r="U279" s="3" t="s">
        <v>82</v>
      </c>
      <c r="V279" s="3"/>
      <c r="W279" s="3"/>
      <c r="X279" s="3"/>
      <c r="Y279" s="3" t="s">
        <v>82</v>
      </c>
      <c r="Z279" s="71"/>
      <c r="AC279" s="22"/>
      <c r="AD279" s="22"/>
      <c r="AE279" s="22"/>
      <c r="AF279" s="22"/>
      <c r="AG279" s="22"/>
      <c r="AH279" s="22" t="s">
        <v>21</v>
      </c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  <c r="BS279" t="str">
        <f t="shared" si="23"/>
        <v>CORRECT</v>
      </c>
    </row>
    <row r="280" spans="2:71" x14ac:dyDescent="0.25">
      <c r="B280" s="1">
        <v>44509</v>
      </c>
      <c r="C280" t="s">
        <v>24</v>
      </c>
      <c r="D280">
        <f>3+29/60</f>
        <v>3.4833333333333334</v>
      </c>
      <c r="E280" t="s">
        <v>56</v>
      </c>
      <c r="F280" s="3" t="s">
        <v>80</v>
      </c>
      <c r="G280" s="34" t="s">
        <v>716</v>
      </c>
      <c r="H280" t="s">
        <v>17</v>
      </c>
      <c r="K280" s="3" t="s">
        <v>82</v>
      </c>
      <c r="L280" s="3" t="s">
        <v>82</v>
      </c>
      <c r="M280" s="3" t="s">
        <v>82</v>
      </c>
      <c r="N280" s="3" t="s">
        <v>82</v>
      </c>
      <c r="O280" s="3" t="s">
        <v>82</v>
      </c>
      <c r="P280" s="3" t="s">
        <v>82</v>
      </c>
      <c r="Q280" s="3" t="s">
        <v>82</v>
      </c>
      <c r="R280" s="3" t="s">
        <v>82</v>
      </c>
      <c r="S280" s="3" t="s">
        <v>82</v>
      </c>
      <c r="T280" s="3" t="s">
        <v>82</v>
      </c>
      <c r="U280" s="3" t="s">
        <v>82</v>
      </c>
      <c r="V280" s="3"/>
      <c r="W280" s="3"/>
      <c r="X280" s="3"/>
      <c r="Y280" s="3" t="s">
        <v>82</v>
      </c>
      <c r="Z280" s="71"/>
      <c r="AC280" s="22"/>
      <c r="AD280" s="22"/>
      <c r="AE280" s="22"/>
      <c r="AF280" s="22"/>
      <c r="AG280" s="22"/>
      <c r="AH280" s="22" t="s">
        <v>21</v>
      </c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S280" t="str">
        <f t="shared" ref="BS280:BS343" si="24">IF(COUNTA(AC280:BP280)=1,"CORRECT","EMPTY")</f>
        <v>CORRECT</v>
      </c>
    </row>
    <row r="281" spans="2:71" x14ac:dyDescent="0.25">
      <c r="B281" s="1">
        <v>44509</v>
      </c>
      <c r="C281" t="s">
        <v>24</v>
      </c>
      <c r="D281">
        <f>3+29/60</f>
        <v>3.4833333333333334</v>
      </c>
      <c r="E281" t="s">
        <v>91</v>
      </c>
      <c r="F281" s="3" t="s">
        <v>80</v>
      </c>
      <c r="G281" s="34" t="s">
        <v>717</v>
      </c>
      <c r="H281" t="s">
        <v>17</v>
      </c>
      <c r="K281" s="3" t="s">
        <v>82</v>
      </c>
      <c r="L281" s="3" t="s">
        <v>82</v>
      </c>
      <c r="M281" s="3" t="s">
        <v>82</v>
      </c>
      <c r="N281" s="3" t="s">
        <v>82</v>
      </c>
      <c r="O281" s="3" t="s">
        <v>82</v>
      </c>
      <c r="P281" s="3" t="s">
        <v>82</v>
      </c>
      <c r="Q281" s="3" t="s">
        <v>82</v>
      </c>
      <c r="R281" s="3" t="s">
        <v>82</v>
      </c>
      <c r="S281" s="3" t="s">
        <v>82</v>
      </c>
      <c r="T281" s="3" t="s">
        <v>82</v>
      </c>
      <c r="U281" s="3" t="s">
        <v>82</v>
      </c>
      <c r="V281" s="3"/>
      <c r="W281" s="3"/>
      <c r="X281" s="3"/>
      <c r="Y281" s="3" t="s">
        <v>82</v>
      </c>
      <c r="Z281" s="71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 t="s">
        <v>21</v>
      </c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  <c r="BS281" t="str">
        <f t="shared" si="24"/>
        <v>CORRECT</v>
      </c>
    </row>
    <row r="282" spans="2:71" x14ac:dyDescent="0.25">
      <c r="B282" s="1">
        <v>44509</v>
      </c>
      <c r="C282" t="s">
        <v>24</v>
      </c>
      <c r="D282">
        <f>3+49/60</f>
        <v>3.8166666666666664</v>
      </c>
      <c r="E282" t="s">
        <v>91</v>
      </c>
      <c r="F282" s="3" t="s">
        <v>80</v>
      </c>
      <c r="G282" s="34" t="s">
        <v>720</v>
      </c>
      <c r="H282" t="s">
        <v>17</v>
      </c>
      <c r="K282" s="3" t="s">
        <v>82</v>
      </c>
      <c r="L282" s="3" t="s">
        <v>82</v>
      </c>
      <c r="M282" s="3" t="s">
        <v>82</v>
      </c>
      <c r="N282" s="3" t="s">
        <v>82</v>
      </c>
      <c r="O282" s="3" t="s">
        <v>82</v>
      </c>
      <c r="P282" s="3" t="s">
        <v>82</v>
      </c>
      <c r="Q282" s="3" t="s">
        <v>82</v>
      </c>
      <c r="R282" s="3" t="s">
        <v>82</v>
      </c>
      <c r="S282" s="3" t="s">
        <v>82</v>
      </c>
      <c r="T282" s="3" t="s">
        <v>82</v>
      </c>
      <c r="U282" s="3" t="s">
        <v>82</v>
      </c>
      <c r="V282" s="3"/>
      <c r="W282" s="3"/>
      <c r="X282" s="3"/>
      <c r="Y282" s="3" t="s">
        <v>82</v>
      </c>
      <c r="Z282" s="71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 t="s">
        <v>21</v>
      </c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  <c r="BS282" t="str">
        <f t="shared" si="24"/>
        <v>CORRECT</v>
      </c>
    </row>
    <row r="283" spans="2:71" x14ac:dyDescent="0.25">
      <c r="B283" s="1">
        <v>44509</v>
      </c>
      <c r="C283">
        <v>700</v>
      </c>
      <c r="D283">
        <f>2+5/6</f>
        <v>2.8333333333333335</v>
      </c>
      <c r="E283" t="s">
        <v>710</v>
      </c>
      <c r="F283" s="3" t="s">
        <v>80</v>
      </c>
      <c r="G283" s="34" t="s">
        <v>709</v>
      </c>
      <c r="H283" t="s">
        <v>17</v>
      </c>
      <c r="K283" s="3" t="s">
        <v>82</v>
      </c>
      <c r="L283" s="3" t="s">
        <v>82</v>
      </c>
      <c r="M283" s="3" t="s">
        <v>82</v>
      </c>
      <c r="N283" s="3" t="s">
        <v>82</v>
      </c>
      <c r="O283" s="3" t="s">
        <v>82</v>
      </c>
      <c r="P283" s="3" t="s">
        <v>82</v>
      </c>
      <c r="Q283" s="3" t="s">
        <v>82</v>
      </c>
      <c r="R283" s="3" t="s">
        <v>82</v>
      </c>
      <c r="S283" s="3" t="s">
        <v>82</v>
      </c>
      <c r="T283" s="3" t="s">
        <v>82</v>
      </c>
      <c r="U283" s="3" t="s">
        <v>82</v>
      </c>
      <c r="V283" s="3"/>
      <c r="W283" s="3"/>
      <c r="X283" s="3"/>
      <c r="Y283" s="3" t="s">
        <v>82</v>
      </c>
      <c r="Z283" s="71"/>
      <c r="AC283" s="22"/>
      <c r="AD283" s="22"/>
      <c r="AE283" s="22" t="s">
        <v>21</v>
      </c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  <c r="BS283" t="str">
        <f t="shared" si="24"/>
        <v>CORRECT</v>
      </c>
    </row>
    <row r="284" spans="2:71" ht="105" x14ac:dyDescent="0.25">
      <c r="B284" s="1">
        <v>44509</v>
      </c>
      <c r="C284">
        <v>700</v>
      </c>
      <c r="D284">
        <f>6+43/60</f>
        <v>6.7166666666666668</v>
      </c>
      <c r="E284" t="s">
        <v>513</v>
      </c>
      <c r="F284" s="3" t="s">
        <v>83</v>
      </c>
      <c r="G284" s="34" t="s">
        <v>713</v>
      </c>
      <c r="H284" t="s">
        <v>17</v>
      </c>
      <c r="K284" s="3" t="s">
        <v>82</v>
      </c>
      <c r="L284" s="3" t="s">
        <v>82</v>
      </c>
      <c r="M284" s="3" t="s">
        <v>82</v>
      </c>
      <c r="N284" s="3" t="s">
        <v>82</v>
      </c>
      <c r="O284" s="3" t="s">
        <v>82</v>
      </c>
      <c r="P284" s="3" t="s">
        <v>82</v>
      </c>
      <c r="Q284" s="3" t="s">
        <v>82</v>
      </c>
      <c r="R284" s="3" t="s">
        <v>82</v>
      </c>
      <c r="S284" s="3" t="s">
        <v>82</v>
      </c>
      <c r="T284" s="3" t="s">
        <v>82</v>
      </c>
      <c r="U284" s="3" t="s">
        <v>82</v>
      </c>
      <c r="V284" s="3"/>
      <c r="W284" s="3" t="s">
        <v>112</v>
      </c>
      <c r="X284" s="3"/>
      <c r="Y284" s="3" t="s">
        <v>82</v>
      </c>
      <c r="Z284" s="71" t="s">
        <v>725</v>
      </c>
      <c r="AA284" s="72" t="s">
        <v>723</v>
      </c>
      <c r="AC284" s="22"/>
      <c r="AD284" s="22"/>
      <c r="AE284" s="22"/>
      <c r="AF284" s="22" t="s">
        <v>84</v>
      </c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  <c r="BS284" t="str">
        <f t="shared" si="24"/>
        <v>CORRECT</v>
      </c>
    </row>
    <row r="285" spans="2:71" x14ac:dyDescent="0.25">
      <c r="B285" s="1">
        <v>44509</v>
      </c>
      <c r="C285">
        <v>700</v>
      </c>
      <c r="D285">
        <f>6+52/60</f>
        <v>6.8666666666666671</v>
      </c>
      <c r="E285" t="s">
        <v>91</v>
      </c>
      <c r="F285" s="3" t="s">
        <v>80</v>
      </c>
      <c r="G285" s="34" t="s">
        <v>718</v>
      </c>
      <c r="H285" t="s">
        <v>17</v>
      </c>
      <c r="K285" s="3" t="s">
        <v>82</v>
      </c>
      <c r="L285" s="3" t="s">
        <v>82</v>
      </c>
      <c r="M285" s="3" t="s">
        <v>82</v>
      </c>
      <c r="N285" s="3" t="s">
        <v>82</v>
      </c>
      <c r="O285" s="3" t="s">
        <v>82</v>
      </c>
      <c r="P285" s="3" t="s">
        <v>82</v>
      </c>
      <c r="Q285" s="3" t="s">
        <v>82</v>
      </c>
      <c r="R285" s="3" t="s">
        <v>82</v>
      </c>
      <c r="S285" s="3" t="s">
        <v>82</v>
      </c>
      <c r="T285" s="3" t="s">
        <v>82</v>
      </c>
      <c r="U285" s="3" t="s">
        <v>82</v>
      </c>
      <c r="V285" s="3"/>
      <c r="W285" s="3"/>
      <c r="X285" s="3"/>
      <c r="Y285" s="3"/>
      <c r="Z285" s="71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 t="s">
        <v>84</v>
      </c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  <c r="BS285" t="str">
        <f t="shared" si="24"/>
        <v>CORRECT</v>
      </c>
    </row>
    <row r="286" spans="2:71" ht="135" x14ac:dyDescent="0.25">
      <c r="B286" s="1">
        <v>44509</v>
      </c>
      <c r="C286">
        <v>700</v>
      </c>
      <c r="D286">
        <v>7</v>
      </c>
      <c r="E286" t="s">
        <v>64</v>
      </c>
      <c r="F286" s="3" t="s">
        <v>83</v>
      </c>
      <c r="G286" s="34" t="s">
        <v>719</v>
      </c>
      <c r="H286" t="s">
        <v>17</v>
      </c>
      <c r="K286" s="3" t="s">
        <v>82</v>
      </c>
      <c r="L286" s="3" t="s">
        <v>82</v>
      </c>
      <c r="M286" s="3" t="s">
        <v>82</v>
      </c>
      <c r="N286" s="3" t="s">
        <v>82</v>
      </c>
      <c r="O286" s="3" t="s">
        <v>82</v>
      </c>
      <c r="P286" s="3" t="s">
        <v>82</v>
      </c>
      <c r="Q286" s="3" t="s">
        <v>82</v>
      </c>
      <c r="R286" s="3" t="s">
        <v>82</v>
      </c>
      <c r="S286" s="3" t="s">
        <v>82</v>
      </c>
      <c r="T286" s="3" t="s">
        <v>82</v>
      </c>
      <c r="U286" s="3" t="s">
        <v>82</v>
      </c>
      <c r="V286" s="3"/>
      <c r="W286" s="3" t="s">
        <v>82</v>
      </c>
      <c r="X286" s="3"/>
      <c r="Y286" s="3" t="s">
        <v>82</v>
      </c>
      <c r="Z286" s="71" t="s">
        <v>725</v>
      </c>
      <c r="AA286" s="72" t="s">
        <v>724</v>
      </c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 t="s">
        <v>84</v>
      </c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  <c r="BS286" t="str">
        <f t="shared" si="24"/>
        <v>CORRECT</v>
      </c>
    </row>
    <row r="287" spans="2:71" x14ac:dyDescent="0.25">
      <c r="B287" s="1">
        <v>44512</v>
      </c>
      <c r="C287" t="s">
        <v>24</v>
      </c>
      <c r="D287">
        <f>4+9/60</f>
        <v>4.1500000000000004</v>
      </c>
      <c r="E287" t="s">
        <v>284</v>
      </c>
      <c r="F287" s="3" t="s">
        <v>80</v>
      </c>
      <c r="G287" s="34" t="s">
        <v>788</v>
      </c>
      <c r="H287" t="s">
        <v>17</v>
      </c>
      <c r="K287" s="3" t="s">
        <v>82</v>
      </c>
      <c r="L287" s="3" t="s">
        <v>82</v>
      </c>
      <c r="M287" s="3" t="s">
        <v>82</v>
      </c>
      <c r="N287" s="3" t="s">
        <v>82</v>
      </c>
      <c r="O287" s="3" t="s">
        <v>82</v>
      </c>
      <c r="P287" s="3" t="s">
        <v>82</v>
      </c>
      <c r="Q287" s="3" t="s">
        <v>82</v>
      </c>
      <c r="R287" s="3" t="s">
        <v>82</v>
      </c>
      <c r="S287" s="3" t="s">
        <v>82</v>
      </c>
      <c r="T287" s="3" t="s">
        <v>82</v>
      </c>
      <c r="U287" s="3" t="s">
        <v>82</v>
      </c>
      <c r="V287" s="3"/>
      <c r="W287" s="3" t="s">
        <v>82</v>
      </c>
      <c r="X287" s="3"/>
      <c r="Y287" s="3" t="s">
        <v>82</v>
      </c>
      <c r="Z287" s="71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  <c r="BS287" t="str">
        <f t="shared" si="24"/>
        <v>EMPTY</v>
      </c>
    </row>
    <row r="288" spans="2:71" x14ac:dyDescent="0.25">
      <c r="B288" s="1">
        <v>44512</v>
      </c>
      <c r="C288" t="s">
        <v>24</v>
      </c>
      <c r="D288">
        <f>3+35/60</f>
        <v>3.5833333333333335</v>
      </c>
      <c r="E288" t="s">
        <v>91</v>
      </c>
      <c r="F288" s="3" t="s">
        <v>80</v>
      </c>
      <c r="G288" s="34" t="s">
        <v>789</v>
      </c>
      <c r="H288" t="s">
        <v>17</v>
      </c>
      <c r="K288" s="3" t="s">
        <v>82</v>
      </c>
      <c r="L288" s="3" t="s">
        <v>82</v>
      </c>
      <c r="M288" s="3" t="s">
        <v>82</v>
      </c>
      <c r="N288" s="3" t="s">
        <v>82</v>
      </c>
      <c r="O288" s="3" t="s">
        <v>82</v>
      </c>
      <c r="P288" s="3" t="s">
        <v>82</v>
      </c>
      <c r="Q288" s="3" t="s">
        <v>82</v>
      </c>
      <c r="R288" s="3" t="s">
        <v>82</v>
      </c>
      <c r="S288" s="3" t="s">
        <v>82</v>
      </c>
      <c r="T288" s="3" t="s">
        <v>82</v>
      </c>
      <c r="U288" s="3" t="s">
        <v>82</v>
      </c>
      <c r="V288" s="3"/>
      <c r="W288" s="3" t="s">
        <v>82</v>
      </c>
      <c r="X288" s="3"/>
      <c r="Y288" s="3" t="s">
        <v>82</v>
      </c>
      <c r="Z288" s="71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 t="s">
        <v>21</v>
      </c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S288" t="str">
        <f t="shared" si="24"/>
        <v>CORRECT</v>
      </c>
    </row>
    <row r="289" spans="2:71" ht="240" x14ac:dyDescent="0.25">
      <c r="B289" s="1">
        <v>44512</v>
      </c>
      <c r="C289" t="s">
        <v>24</v>
      </c>
      <c r="D289">
        <v>4</v>
      </c>
      <c r="E289" t="s">
        <v>268</v>
      </c>
      <c r="F289" s="3" t="s">
        <v>80</v>
      </c>
      <c r="G289" s="34" t="s">
        <v>790</v>
      </c>
      <c r="H289" t="s">
        <v>17</v>
      </c>
      <c r="K289" s="3" t="s">
        <v>82</v>
      </c>
      <c r="L289" s="3" t="s">
        <v>82</v>
      </c>
      <c r="M289" s="3" t="s">
        <v>82</v>
      </c>
      <c r="N289" s="3" t="s">
        <v>82</v>
      </c>
      <c r="O289" s="3" t="s">
        <v>82</v>
      </c>
      <c r="P289" s="3" t="s">
        <v>82</v>
      </c>
      <c r="Q289" s="3" t="s">
        <v>82</v>
      </c>
      <c r="R289" s="3" t="s">
        <v>82</v>
      </c>
      <c r="S289" s="3" t="s">
        <v>82</v>
      </c>
      <c r="T289" s="3" t="s">
        <v>82</v>
      </c>
      <c r="U289" s="3" t="s">
        <v>82</v>
      </c>
      <c r="V289" s="3"/>
      <c r="W289" s="3" t="s">
        <v>82</v>
      </c>
      <c r="X289" s="3"/>
      <c r="Y289" s="3" t="s">
        <v>113</v>
      </c>
      <c r="Z289" s="71" t="s">
        <v>808</v>
      </c>
      <c r="AC289" s="22"/>
      <c r="AD289" s="22"/>
      <c r="AE289" s="22"/>
      <c r="AF289" s="22"/>
      <c r="AG289" s="22"/>
      <c r="AH289" s="22"/>
      <c r="AI289" s="22"/>
      <c r="AJ289" s="22"/>
      <c r="AK289" s="22" t="s">
        <v>21</v>
      </c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  <c r="BS289" t="str">
        <f t="shared" si="24"/>
        <v>CORRECT</v>
      </c>
    </row>
    <row r="290" spans="2:71" x14ac:dyDescent="0.25">
      <c r="B290" s="1">
        <v>44512</v>
      </c>
      <c r="C290" t="s">
        <v>24</v>
      </c>
      <c r="D290">
        <v>7</v>
      </c>
      <c r="E290" t="s">
        <v>91</v>
      </c>
      <c r="F290" s="3" t="s">
        <v>80</v>
      </c>
      <c r="G290" s="34" t="s">
        <v>791</v>
      </c>
      <c r="H290" t="s">
        <v>17</v>
      </c>
      <c r="K290" s="3" t="s">
        <v>82</v>
      </c>
      <c r="L290" s="3" t="s">
        <v>82</v>
      </c>
      <c r="M290" s="3" t="s">
        <v>82</v>
      </c>
      <c r="N290" s="3" t="s">
        <v>82</v>
      </c>
      <c r="O290" s="3" t="s">
        <v>82</v>
      </c>
      <c r="P290" s="3" t="s">
        <v>82</v>
      </c>
      <c r="Q290" s="3" t="s">
        <v>82</v>
      </c>
      <c r="R290" s="3" t="s">
        <v>82</v>
      </c>
      <c r="S290" s="3" t="s">
        <v>82</v>
      </c>
      <c r="T290" s="3" t="s">
        <v>82</v>
      </c>
      <c r="U290" s="3" t="s">
        <v>82</v>
      </c>
      <c r="V290" s="3"/>
      <c r="W290" s="3"/>
      <c r="X290" s="3"/>
      <c r="Y290" s="3" t="s">
        <v>82</v>
      </c>
      <c r="Z290" s="71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 t="s">
        <v>21</v>
      </c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  <c r="BS290" t="str">
        <f t="shared" si="24"/>
        <v>CORRECT</v>
      </c>
    </row>
    <row r="291" spans="2:71" ht="60" x14ac:dyDescent="0.25">
      <c r="B291" s="1">
        <v>44512</v>
      </c>
      <c r="C291" t="s">
        <v>24</v>
      </c>
      <c r="D291">
        <f>2+55/60</f>
        <v>2.9166666666666665</v>
      </c>
      <c r="E291" t="s">
        <v>56</v>
      </c>
      <c r="F291" s="3" t="s">
        <v>83</v>
      </c>
      <c r="G291" s="34" t="s">
        <v>792</v>
      </c>
      <c r="H291" t="s">
        <v>17</v>
      </c>
      <c r="K291" s="3" t="s">
        <v>82</v>
      </c>
      <c r="L291" s="3" t="s">
        <v>82</v>
      </c>
      <c r="M291" s="3" t="s">
        <v>112</v>
      </c>
      <c r="N291" s="3" t="s">
        <v>82</v>
      </c>
      <c r="O291" s="3" t="s">
        <v>82</v>
      </c>
      <c r="P291" s="3" t="s">
        <v>82</v>
      </c>
      <c r="Q291" s="3" t="s">
        <v>82</v>
      </c>
      <c r="R291" s="3" t="s">
        <v>82</v>
      </c>
      <c r="S291" s="3" t="s">
        <v>82</v>
      </c>
      <c r="T291" s="3" t="s">
        <v>82</v>
      </c>
      <c r="U291" s="3" t="s">
        <v>112</v>
      </c>
      <c r="V291" s="3"/>
      <c r="W291" s="3"/>
      <c r="X291" s="3"/>
      <c r="Y291" s="3" t="s">
        <v>112</v>
      </c>
      <c r="Z291" s="71"/>
      <c r="AA291" s="72" t="s">
        <v>809</v>
      </c>
      <c r="AC291" s="22"/>
      <c r="AD291" s="22"/>
      <c r="AE291" s="22"/>
      <c r="AF291" s="22"/>
      <c r="AG291" s="22"/>
      <c r="AH291" s="22" t="s">
        <v>84</v>
      </c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  <c r="BS291" t="str">
        <f t="shared" si="24"/>
        <v>CORRECT</v>
      </c>
    </row>
    <row r="292" spans="2:71" x14ac:dyDescent="0.25">
      <c r="B292" s="1">
        <v>44512</v>
      </c>
      <c r="C292" t="s">
        <v>24</v>
      </c>
      <c r="D292">
        <v>1.75</v>
      </c>
      <c r="E292" t="s">
        <v>91</v>
      </c>
      <c r="F292" s="3" t="s">
        <v>80</v>
      </c>
      <c r="G292" s="34" t="s">
        <v>793</v>
      </c>
      <c r="H292" t="s">
        <v>17</v>
      </c>
      <c r="K292" s="3" t="s">
        <v>82</v>
      </c>
      <c r="L292" s="3" t="s">
        <v>82</v>
      </c>
      <c r="M292" s="3" t="s">
        <v>82</v>
      </c>
      <c r="N292" s="3" t="s">
        <v>82</v>
      </c>
      <c r="O292" s="3" t="s">
        <v>82</v>
      </c>
      <c r="P292" s="3" t="s">
        <v>82</v>
      </c>
      <c r="Q292" s="3" t="s">
        <v>82</v>
      </c>
      <c r="R292" s="3" t="s">
        <v>82</v>
      </c>
      <c r="S292" s="3" t="s">
        <v>82</v>
      </c>
      <c r="T292" s="3" t="s">
        <v>82</v>
      </c>
      <c r="U292" s="3" t="s">
        <v>82</v>
      </c>
      <c r="V292" s="3"/>
      <c r="W292" s="3"/>
      <c r="X292" s="3"/>
      <c r="Y292" s="3" t="s">
        <v>82</v>
      </c>
      <c r="Z292" s="71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 t="s">
        <v>21</v>
      </c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  <c r="BS292" t="str">
        <f t="shared" si="24"/>
        <v>CORRECT</v>
      </c>
    </row>
    <row r="293" spans="2:71" x14ac:dyDescent="0.25">
      <c r="B293" s="1">
        <v>44512</v>
      </c>
      <c r="C293" t="s">
        <v>24</v>
      </c>
      <c r="D293">
        <f>1+11/60</f>
        <v>1.1833333333333333</v>
      </c>
      <c r="E293" t="s">
        <v>56</v>
      </c>
      <c r="F293" s="3" t="s">
        <v>80</v>
      </c>
      <c r="G293" s="34" t="s">
        <v>794</v>
      </c>
      <c r="H293" t="s">
        <v>17</v>
      </c>
      <c r="K293" s="3" t="s">
        <v>82</v>
      </c>
      <c r="L293" s="3" t="s">
        <v>82</v>
      </c>
      <c r="M293" s="3" t="s">
        <v>82</v>
      </c>
      <c r="N293" s="3" t="s">
        <v>82</v>
      </c>
      <c r="O293" s="3" t="s">
        <v>82</v>
      </c>
      <c r="P293" s="3" t="s">
        <v>82</v>
      </c>
      <c r="Q293" s="3" t="s">
        <v>82</v>
      </c>
      <c r="R293" s="3" t="s">
        <v>82</v>
      </c>
      <c r="S293" s="3" t="s">
        <v>82</v>
      </c>
      <c r="T293" s="3" t="s">
        <v>82</v>
      </c>
      <c r="U293" s="3" t="s">
        <v>82</v>
      </c>
      <c r="V293" s="3"/>
      <c r="W293" s="3"/>
      <c r="X293" s="3"/>
      <c r="Y293" s="3" t="s">
        <v>82</v>
      </c>
      <c r="Z293" s="71"/>
      <c r="AC293" s="22"/>
      <c r="AD293" s="22"/>
      <c r="AE293" s="22"/>
      <c r="AF293" s="22"/>
      <c r="AG293" s="22"/>
      <c r="AH293" s="22" t="s">
        <v>21</v>
      </c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  <c r="BS293" t="str">
        <f t="shared" si="24"/>
        <v>CORRECT</v>
      </c>
    </row>
    <row r="294" spans="2:71" ht="60" x14ac:dyDescent="0.25">
      <c r="B294" s="1">
        <v>44512</v>
      </c>
      <c r="C294" t="s">
        <v>24</v>
      </c>
      <c r="D294">
        <v>2.75</v>
      </c>
      <c r="E294" t="s">
        <v>3</v>
      </c>
      <c r="F294" s="3" t="s">
        <v>80</v>
      </c>
      <c r="G294" s="34" t="s">
        <v>795</v>
      </c>
      <c r="H294" t="s">
        <v>17</v>
      </c>
      <c r="K294" s="3" t="s">
        <v>82</v>
      </c>
      <c r="L294" s="3" t="s">
        <v>82</v>
      </c>
      <c r="M294" s="3" t="s">
        <v>82</v>
      </c>
      <c r="N294" s="3" t="s">
        <v>82</v>
      </c>
      <c r="O294" s="3" t="s">
        <v>82</v>
      </c>
      <c r="P294" s="3" t="s">
        <v>82</v>
      </c>
      <c r="Q294" s="3" t="s">
        <v>82</v>
      </c>
      <c r="R294" s="3" t="s">
        <v>82</v>
      </c>
      <c r="S294" s="3" t="s">
        <v>82</v>
      </c>
      <c r="T294" s="3" t="s">
        <v>82</v>
      </c>
      <c r="U294" s="3" t="s">
        <v>82</v>
      </c>
      <c r="V294" s="3"/>
      <c r="W294" s="3"/>
      <c r="X294" s="3"/>
      <c r="Y294" s="3" t="s">
        <v>82</v>
      </c>
      <c r="Z294" s="71"/>
      <c r="AA294" s="72" t="s">
        <v>810</v>
      </c>
      <c r="AC294" s="22" t="s">
        <v>21</v>
      </c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  <c r="BS294" t="str">
        <f t="shared" si="24"/>
        <v>CORRECT</v>
      </c>
    </row>
    <row r="295" spans="2:71" x14ac:dyDescent="0.25">
      <c r="B295" s="1">
        <v>44512</v>
      </c>
      <c r="C295" t="s">
        <v>24</v>
      </c>
      <c r="D295">
        <f>6+25/60</f>
        <v>6.416666666666667</v>
      </c>
      <c r="E295" t="s">
        <v>91</v>
      </c>
      <c r="F295" s="3" t="s">
        <v>80</v>
      </c>
      <c r="G295" s="34" t="s">
        <v>796</v>
      </c>
      <c r="H295" t="s">
        <v>17</v>
      </c>
      <c r="K295" s="3" t="s">
        <v>82</v>
      </c>
      <c r="L295" s="3" t="s">
        <v>82</v>
      </c>
      <c r="M295" s="3" t="s">
        <v>82</v>
      </c>
      <c r="N295" s="3" t="s">
        <v>82</v>
      </c>
      <c r="O295" s="3" t="s">
        <v>82</v>
      </c>
      <c r="P295" s="3" t="s">
        <v>82</v>
      </c>
      <c r="Q295" s="3" t="s">
        <v>82</v>
      </c>
      <c r="R295" s="3" t="s">
        <v>82</v>
      </c>
      <c r="S295" s="3" t="s">
        <v>82</v>
      </c>
      <c r="T295" s="3" t="s">
        <v>82</v>
      </c>
      <c r="U295" s="3" t="s">
        <v>82</v>
      </c>
      <c r="V295" s="3"/>
      <c r="W295" s="3"/>
      <c r="X295" s="3"/>
      <c r="Y295" s="3" t="s">
        <v>82</v>
      </c>
      <c r="Z295" s="71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 t="s">
        <v>21</v>
      </c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S295" t="str">
        <f t="shared" si="24"/>
        <v>CORRECT</v>
      </c>
    </row>
    <row r="296" spans="2:71" ht="45" x14ac:dyDescent="0.25">
      <c r="B296" s="1">
        <v>44512</v>
      </c>
      <c r="C296" t="s">
        <v>24</v>
      </c>
      <c r="D296">
        <v>3</v>
      </c>
      <c r="E296" t="s">
        <v>63</v>
      </c>
      <c r="F296" s="3" t="s">
        <v>83</v>
      </c>
      <c r="G296" s="34" t="s">
        <v>797</v>
      </c>
      <c r="H296" t="s">
        <v>17</v>
      </c>
      <c r="K296" s="3" t="s">
        <v>82</v>
      </c>
      <c r="L296" s="3" t="s">
        <v>82</v>
      </c>
      <c r="M296" s="3" t="s">
        <v>112</v>
      </c>
      <c r="N296" s="3" t="s">
        <v>82</v>
      </c>
      <c r="O296" s="3" t="s">
        <v>82</v>
      </c>
      <c r="P296" s="3" t="s">
        <v>112</v>
      </c>
      <c r="Q296" s="3" t="s">
        <v>82</v>
      </c>
      <c r="R296" s="3" t="s">
        <v>82</v>
      </c>
      <c r="S296" s="3" t="s">
        <v>112</v>
      </c>
      <c r="T296" s="3" t="s">
        <v>112</v>
      </c>
      <c r="U296" s="3" t="s">
        <v>112</v>
      </c>
      <c r="V296" s="3"/>
      <c r="W296" s="3"/>
      <c r="X296" s="3" t="s">
        <v>112</v>
      </c>
      <c r="Y296" s="3" t="s">
        <v>112</v>
      </c>
      <c r="Z296" s="71"/>
      <c r="AA296" s="72" t="s">
        <v>811</v>
      </c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 t="s">
        <v>84</v>
      </c>
      <c r="BO296" s="22"/>
      <c r="BP296" s="22"/>
      <c r="BS296" t="str">
        <f t="shared" si="24"/>
        <v>CORRECT</v>
      </c>
    </row>
    <row r="297" spans="2:71" x14ac:dyDescent="0.25">
      <c r="B297" s="1">
        <v>44515</v>
      </c>
      <c r="C297" t="s">
        <v>24</v>
      </c>
      <c r="D297">
        <v>3</v>
      </c>
      <c r="E297" t="s">
        <v>1185</v>
      </c>
      <c r="F297" s="3" t="s">
        <v>80</v>
      </c>
      <c r="G297" s="34" t="s">
        <v>798</v>
      </c>
      <c r="H297" t="s">
        <v>17</v>
      </c>
      <c r="K297" s="3" t="s">
        <v>82</v>
      </c>
      <c r="L297" s="3" t="s">
        <v>82</v>
      </c>
      <c r="M297" s="3" t="s">
        <v>82</v>
      </c>
      <c r="N297" s="3" t="s">
        <v>82</v>
      </c>
      <c r="O297" s="3" t="s">
        <v>82</v>
      </c>
      <c r="P297" s="3" t="s">
        <v>82</v>
      </c>
      <c r="Q297" s="3" t="s">
        <v>82</v>
      </c>
      <c r="R297" s="3" t="s">
        <v>82</v>
      </c>
      <c r="S297" s="3" t="s">
        <v>82</v>
      </c>
      <c r="T297" s="3" t="s">
        <v>82</v>
      </c>
      <c r="U297" s="3" t="s">
        <v>82</v>
      </c>
      <c r="V297" s="3"/>
      <c r="W297" s="3"/>
      <c r="X297" s="3"/>
      <c r="Y297" s="3" t="s">
        <v>82</v>
      </c>
      <c r="Z297" s="71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 t="s">
        <v>21</v>
      </c>
      <c r="BL297" s="22"/>
      <c r="BM297" s="22"/>
      <c r="BN297" s="22"/>
      <c r="BO297" s="22"/>
      <c r="BP297" s="22"/>
      <c r="BS297" t="str">
        <f t="shared" si="24"/>
        <v>CORRECT</v>
      </c>
    </row>
    <row r="298" spans="2:71" x14ac:dyDescent="0.25">
      <c r="B298" s="1">
        <v>44515</v>
      </c>
      <c r="C298" t="s">
        <v>24</v>
      </c>
      <c r="D298">
        <f>5/6</f>
        <v>0.83333333333333337</v>
      </c>
      <c r="E298" t="s">
        <v>64</v>
      </c>
      <c r="F298" s="3" t="s">
        <v>80</v>
      </c>
      <c r="G298" s="34" t="s">
        <v>799</v>
      </c>
      <c r="H298" t="s">
        <v>17</v>
      </c>
      <c r="K298" s="3" t="s">
        <v>82</v>
      </c>
      <c r="L298" s="3" t="s">
        <v>82</v>
      </c>
      <c r="M298" s="3" t="s">
        <v>82</v>
      </c>
      <c r="N298" s="3" t="s">
        <v>82</v>
      </c>
      <c r="O298" s="3" t="s">
        <v>82</v>
      </c>
      <c r="P298" s="3" t="s">
        <v>82</v>
      </c>
      <c r="Q298" s="3" t="s">
        <v>82</v>
      </c>
      <c r="R298" s="3" t="s">
        <v>82</v>
      </c>
      <c r="S298" s="3" t="s">
        <v>82</v>
      </c>
      <c r="T298" s="3" t="s">
        <v>82</v>
      </c>
      <c r="U298" s="3" t="s">
        <v>82</v>
      </c>
      <c r="V298" s="3"/>
      <c r="W298" s="3"/>
      <c r="X298" s="3"/>
      <c r="Y298" s="3" t="s">
        <v>82</v>
      </c>
      <c r="Z298" s="71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 t="s">
        <v>21</v>
      </c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  <c r="BS298" t="str">
        <f t="shared" si="24"/>
        <v>CORRECT</v>
      </c>
    </row>
    <row r="299" spans="2:71" x14ac:dyDescent="0.25">
      <c r="B299" s="1">
        <v>44515</v>
      </c>
      <c r="C299" t="s">
        <v>24</v>
      </c>
      <c r="D299">
        <v>3.3</v>
      </c>
      <c r="E299" t="s">
        <v>812</v>
      </c>
      <c r="F299" s="3" t="s">
        <v>83</v>
      </c>
      <c r="G299" s="34" t="s">
        <v>800</v>
      </c>
      <c r="H299" t="s">
        <v>17</v>
      </c>
      <c r="K299" s="3" t="s">
        <v>82</v>
      </c>
      <c r="L299" s="3" t="s">
        <v>82</v>
      </c>
      <c r="M299" s="3" t="s">
        <v>112</v>
      </c>
      <c r="N299" s="3" t="s">
        <v>82</v>
      </c>
      <c r="O299" s="3" t="s">
        <v>82</v>
      </c>
      <c r="P299" s="3" t="s">
        <v>112</v>
      </c>
      <c r="Q299" s="3" t="s">
        <v>82</v>
      </c>
      <c r="R299" s="3" t="s">
        <v>82</v>
      </c>
      <c r="S299" s="3" t="s">
        <v>82</v>
      </c>
      <c r="T299" s="3" t="s">
        <v>112</v>
      </c>
      <c r="U299" s="3" t="s">
        <v>112</v>
      </c>
      <c r="V299" s="3"/>
      <c r="W299" s="3"/>
      <c r="X299" s="3" t="s">
        <v>112</v>
      </c>
      <c r="Y299" s="3" t="s">
        <v>112</v>
      </c>
      <c r="Z299" s="71"/>
      <c r="AA299" s="72" t="s">
        <v>816</v>
      </c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 t="s">
        <v>84</v>
      </c>
      <c r="BS299" t="str">
        <f t="shared" si="24"/>
        <v>CORRECT</v>
      </c>
    </row>
    <row r="300" spans="2:71" x14ac:dyDescent="0.25">
      <c r="B300" s="1">
        <v>44515</v>
      </c>
      <c r="C300" t="s">
        <v>24</v>
      </c>
      <c r="D300">
        <f>2+58/60</f>
        <v>2.9666666666666668</v>
      </c>
      <c r="E300" t="s">
        <v>55</v>
      </c>
      <c r="F300" s="3" t="s">
        <v>80</v>
      </c>
      <c r="G300" s="34" t="s">
        <v>801</v>
      </c>
      <c r="H300" t="s">
        <v>17</v>
      </c>
      <c r="K300" s="3" t="s">
        <v>82</v>
      </c>
      <c r="L300" s="3" t="s">
        <v>82</v>
      </c>
      <c r="M300" s="3" t="s">
        <v>82</v>
      </c>
      <c r="N300" s="3" t="s">
        <v>82</v>
      </c>
      <c r="O300" s="3" t="s">
        <v>82</v>
      </c>
      <c r="P300" s="3" t="s">
        <v>82</v>
      </c>
      <c r="Q300" s="3" t="s">
        <v>82</v>
      </c>
      <c r="R300" s="3" t="s">
        <v>82</v>
      </c>
      <c r="S300" s="3" t="s">
        <v>82</v>
      </c>
      <c r="T300" s="3" t="s">
        <v>82</v>
      </c>
      <c r="U300" s="3" t="s">
        <v>82</v>
      </c>
      <c r="V300" s="3"/>
      <c r="W300" s="3"/>
      <c r="X300" s="3" t="s">
        <v>82</v>
      </c>
      <c r="Y300" s="3" t="s">
        <v>82</v>
      </c>
      <c r="Z300" s="71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 t="s">
        <v>21</v>
      </c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  <c r="BS300" t="str">
        <f t="shared" si="24"/>
        <v>CORRECT</v>
      </c>
    </row>
    <row r="301" spans="2:71" ht="105" x14ac:dyDescent="0.25">
      <c r="B301" s="1">
        <v>44515</v>
      </c>
      <c r="C301" t="s">
        <v>24</v>
      </c>
      <c r="D301">
        <v>3</v>
      </c>
      <c r="E301" t="s">
        <v>353</v>
      </c>
      <c r="F301" s="3" t="s">
        <v>83</v>
      </c>
      <c r="G301" s="34" t="s">
        <v>802</v>
      </c>
      <c r="H301" t="s">
        <v>17</v>
      </c>
      <c r="K301" s="3" t="s">
        <v>82</v>
      </c>
      <c r="L301" s="3" t="s">
        <v>82</v>
      </c>
      <c r="M301" s="3" t="s">
        <v>82</v>
      </c>
      <c r="N301" s="3" t="s">
        <v>82</v>
      </c>
      <c r="O301" s="3" t="s">
        <v>82</v>
      </c>
      <c r="P301" s="3" t="s">
        <v>82</v>
      </c>
      <c r="Q301" s="3" t="s">
        <v>82</v>
      </c>
      <c r="R301" s="3" t="s">
        <v>82</v>
      </c>
      <c r="S301" s="3" t="s">
        <v>82</v>
      </c>
      <c r="T301" s="3" t="s">
        <v>112</v>
      </c>
      <c r="U301" s="3" t="s">
        <v>82</v>
      </c>
      <c r="V301" s="3"/>
      <c r="W301" s="3"/>
      <c r="X301" s="3" t="s">
        <v>82</v>
      </c>
      <c r="Y301" s="3" t="s">
        <v>82</v>
      </c>
      <c r="Z301" s="71"/>
      <c r="AA301" s="72" t="s">
        <v>817</v>
      </c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 t="s">
        <v>84</v>
      </c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  <c r="BS301" t="str">
        <f t="shared" si="24"/>
        <v>CORRECT</v>
      </c>
    </row>
    <row r="302" spans="2:71" x14ac:dyDescent="0.25">
      <c r="B302" s="1">
        <v>44515</v>
      </c>
      <c r="C302" t="s">
        <v>24</v>
      </c>
      <c r="D302">
        <v>6.5</v>
      </c>
      <c r="E302" t="s">
        <v>73</v>
      </c>
      <c r="F302" s="3" t="s">
        <v>80</v>
      </c>
      <c r="G302" s="34" t="s">
        <v>803</v>
      </c>
      <c r="H302" t="s">
        <v>17</v>
      </c>
      <c r="K302" s="3" t="s">
        <v>82</v>
      </c>
      <c r="L302" s="3" t="s">
        <v>82</v>
      </c>
      <c r="M302" s="3" t="s">
        <v>82</v>
      </c>
      <c r="N302" s="3" t="s">
        <v>82</v>
      </c>
      <c r="O302" s="3" t="s">
        <v>82</v>
      </c>
      <c r="P302" s="3" t="s">
        <v>82</v>
      </c>
      <c r="Q302" s="3" t="s">
        <v>82</v>
      </c>
      <c r="R302" s="3" t="s">
        <v>82</v>
      </c>
      <c r="S302" s="3" t="s">
        <v>82</v>
      </c>
      <c r="T302" s="3" t="s">
        <v>82</v>
      </c>
      <c r="U302" s="3" t="s">
        <v>82</v>
      </c>
      <c r="V302" s="3" t="s">
        <v>82</v>
      </c>
      <c r="W302" s="3" t="s">
        <v>82</v>
      </c>
      <c r="X302" s="3" t="s">
        <v>82</v>
      </c>
      <c r="Y302" s="3" t="s">
        <v>82</v>
      </c>
      <c r="Z302" s="71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 t="s">
        <v>21</v>
      </c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  <c r="BS302" t="str">
        <f t="shared" si="24"/>
        <v>CORRECT</v>
      </c>
    </row>
    <row r="303" spans="2:71" ht="30" x14ac:dyDescent="0.25">
      <c r="B303" s="1">
        <v>44515</v>
      </c>
      <c r="C303" t="s">
        <v>24</v>
      </c>
      <c r="D303">
        <v>20</v>
      </c>
      <c r="E303" t="s">
        <v>56</v>
      </c>
      <c r="F303" s="3" t="s">
        <v>83</v>
      </c>
      <c r="G303" s="34" t="s">
        <v>804</v>
      </c>
      <c r="H303" t="s">
        <v>17</v>
      </c>
      <c r="K303" s="3" t="s">
        <v>82</v>
      </c>
      <c r="L303" s="3" t="s">
        <v>82</v>
      </c>
      <c r="M303" s="3" t="s">
        <v>82</v>
      </c>
      <c r="N303" s="3" t="s">
        <v>82</v>
      </c>
      <c r="O303" s="3" t="s">
        <v>82</v>
      </c>
      <c r="P303" s="3" t="s">
        <v>82</v>
      </c>
      <c r="Q303" s="3" t="s">
        <v>82</v>
      </c>
      <c r="R303" s="3" t="s">
        <v>82</v>
      </c>
      <c r="S303" s="3" t="s">
        <v>112</v>
      </c>
      <c r="T303" s="3" t="s">
        <v>82</v>
      </c>
      <c r="U303" s="3" t="s">
        <v>82</v>
      </c>
      <c r="V303" s="3" t="s">
        <v>82</v>
      </c>
      <c r="W303" s="3" t="s">
        <v>82</v>
      </c>
      <c r="X303" s="3" t="s">
        <v>82</v>
      </c>
      <c r="Y303" s="3" t="s">
        <v>82</v>
      </c>
      <c r="Z303" s="71" t="s">
        <v>818</v>
      </c>
      <c r="AC303" s="22"/>
      <c r="AD303" s="22"/>
      <c r="AE303" s="22"/>
      <c r="AF303" s="22"/>
      <c r="AG303" s="22"/>
      <c r="AH303" s="22" t="s">
        <v>84</v>
      </c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  <c r="BS303" t="str">
        <f t="shared" si="24"/>
        <v>CORRECT</v>
      </c>
    </row>
    <row r="304" spans="2:71" x14ac:dyDescent="0.25">
      <c r="B304" s="1">
        <v>44515</v>
      </c>
      <c r="C304" t="s">
        <v>24</v>
      </c>
      <c r="D304">
        <v>3.75</v>
      </c>
      <c r="E304" t="s">
        <v>777</v>
      </c>
      <c r="F304" s="3" t="s">
        <v>80</v>
      </c>
      <c r="G304" s="34" t="s">
        <v>805</v>
      </c>
      <c r="H304" t="s">
        <v>17</v>
      </c>
      <c r="K304" s="3" t="s">
        <v>82</v>
      </c>
      <c r="L304" s="3" t="s">
        <v>82</v>
      </c>
      <c r="M304" s="3" t="s">
        <v>82</v>
      </c>
      <c r="N304" s="3" t="s">
        <v>82</v>
      </c>
      <c r="O304" s="3" t="s">
        <v>82</v>
      </c>
      <c r="P304" s="3" t="s">
        <v>82</v>
      </c>
      <c r="Q304" s="3" t="s">
        <v>82</v>
      </c>
      <c r="R304" s="3" t="s">
        <v>82</v>
      </c>
      <c r="S304" s="3" t="s">
        <v>82</v>
      </c>
      <c r="T304" s="3" t="s">
        <v>82</v>
      </c>
      <c r="U304" s="3" t="s">
        <v>82</v>
      </c>
      <c r="V304" s="3" t="s">
        <v>82</v>
      </c>
      <c r="W304" s="3" t="s">
        <v>82</v>
      </c>
      <c r="X304" s="3" t="s">
        <v>82</v>
      </c>
      <c r="Y304" s="3" t="s">
        <v>82</v>
      </c>
      <c r="Z304" s="71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 t="s">
        <v>21</v>
      </c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S304" t="str">
        <f t="shared" si="24"/>
        <v>CORRECT</v>
      </c>
    </row>
    <row r="305" spans="2:71" ht="45" x14ac:dyDescent="0.25">
      <c r="B305" s="1">
        <v>44515</v>
      </c>
      <c r="C305" t="s">
        <v>843</v>
      </c>
      <c r="D305">
        <v>6</v>
      </c>
      <c r="E305" t="s">
        <v>55</v>
      </c>
      <c r="F305" s="3" t="s">
        <v>83</v>
      </c>
      <c r="G305" s="34" t="s">
        <v>806</v>
      </c>
      <c r="H305" t="s">
        <v>17</v>
      </c>
      <c r="K305" s="3" t="s">
        <v>82</v>
      </c>
      <c r="L305" s="3" t="s">
        <v>82</v>
      </c>
      <c r="M305" s="3" t="s">
        <v>82</v>
      </c>
      <c r="N305" s="3" t="s">
        <v>82</v>
      </c>
      <c r="O305" s="3" t="s">
        <v>82</v>
      </c>
      <c r="P305" s="3" t="s">
        <v>82</v>
      </c>
      <c r="Q305" s="3" t="s">
        <v>82</v>
      </c>
      <c r="R305" s="3" t="s">
        <v>82</v>
      </c>
      <c r="S305" s="3" t="s">
        <v>112</v>
      </c>
      <c r="T305" s="3" t="s">
        <v>82</v>
      </c>
      <c r="U305" s="3" t="s">
        <v>82</v>
      </c>
      <c r="V305" s="3" t="s">
        <v>82</v>
      </c>
      <c r="W305" s="3" t="s">
        <v>82</v>
      </c>
      <c r="X305" s="3" t="s">
        <v>82</v>
      </c>
      <c r="Y305" s="3" t="s">
        <v>82</v>
      </c>
      <c r="Z305" s="72" t="s">
        <v>844</v>
      </c>
      <c r="AA305" s="72" t="s">
        <v>844</v>
      </c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  <c r="BS305" t="str">
        <f t="shared" si="24"/>
        <v>EMPTY</v>
      </c>
    </row>
    <row r="306" spans="2:71" x14ac:dyDescent="0.25">
      <c r="B306" s="1">
        <v>44515</v>
      </c>
      <c r="C306" t="s">
        <v>24</v>
      </c>
      <c r="D306">
        <v>0.75</v>
      </c>
      <c r="E306" t="s">
        <v>284</v>
      </c>
      <c r="F306" s="3" t="s">
        <v>80</v>
      </c>
      <c r="G306" s="34" t="s">
        <v>807</v>
      </c>
      <c r="H306" t="s">
        <v>17</v>
      </c>
      <c r="K306" s="3" t="s">
        <v>82</v>
      </c>
      <c r="L306" s="3" t="s">
        <v>82</v>
      </c>
      <c r="M306" s="3" t="s">
        <v>82</v>
      </c>
      <c r="N306" s="3" t="s">
        <v>82</v>
      </c>
      <c r="O306" s="3" t="s">
        <v>82</v>
      </c>
      <c r="P306" s="3" t="s">
        <v>82</v>
      </c>
      <c r="Q306" s="3" t="s">
        <v>82</v>
      </c>
      <c r="R306" s="3" t="s">
        <v>82</v>
      </c>
      <c r="S306" s="3" t="s">
        <v>82</v>
      </c>
      <c r="T306" s="3" t="s">
        <v>82</v>
      </c>
      <c r="U306" s="3" t="s">
        <v>82</v>
      </c>
      <c r="V306" s="3" t="s">
        <v>82</v>
      </c>
      <c r="W306" s="3" t="s">
        <v>82</v>
      </c>
      <c r="X306" s="3" t="s">
        <v>82</v>
      </c>
      <c r="Y306" s="3" t="s">
        <v>82</v>
      </c>
      <c r="Z306" s="71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  <c r="BS306" t="str">
        <f t="shared" si="24"/>
        <v>EMPTY</v>
      </c>
    </row>
    <row r="307" spans="2:71" x14ac:dyDescent="0.25">
      <c r="B307" s="1">
        <v>44515</v>
      </c>
      <c r="C307" t="s">
        <v>24</v>
      </c>
      <c r="D307">
        <f>2+21/60</f>
        <v>2.35</v>
      </c>
      <c r="E307" t="s">
        <v>56</v>
      </c>
      <c r="F307" s="3" t="s">
        <v>80</v>
      </c>
      <c r="G307" s="34" t="s">
        <v>819</v>
      </c>
      <c r="H307" t="s">
        <v>17</v>
      </c>
      <c r="K307" s="3" t="s">
        <v>82</v>
      </c>
      <c r="L307" s="3" t="s">
        <v>82</v>
      </c>
      <c r="M307" s="3" t="s">
        <v>82</v>
      </c>
      <c r="N307" s="3" t="s">
        <v>82</v>
      </c>
      <c r="O307" s="3" t="s">
        <v>82</v>
      </c>
      <c r="P307" s="3" t="s">
        <v>82</v>
      </c>
      <c r="Q307" s="3" t="s">
        <v>82</v>
      </c>
      <c r="R307" s="3" t="s">
        <v>82</v>
      </c>
      <c r="S307" s="3" t="s">
        <v>82</v>
      </c>
      <c r="T307" s="3" t="s">
        <v>82</v>
      </c>
      <c r="U307" s="3" t="s">
        <v>82</v>
      </c>
      <c r="V307" s="3" t="s">
        <v>82</v>
      </c>
      <c r="W307" s="3" t="s">
        <v>82</v>
      </c>
      <c r="X307" s="3" t="s">
        <v>82</v>
      </c>
      <c r="Y307" s="3" t="s">
        <v>82</v>
      </c>
      <c r="Z307" s="71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S307" t="str">
        <f t="shared" si="24"/>
        <v>EMPTY</v>
      </c>
    </row>
    <row r="308" spans="2:71" x14ac:dyDescent="0.25">
      <c r="B308" s="1">
        <v>44515</v>
      </c>
      <c r="C308" t="s">
        <v>24</v>
      </c>
      <c r="D308">
        <f>2+11/60</f>
        <v>2.1833333333333331</v>
      </c>
      <c r="E308" t="s">
        <v>56</v>
      </c>
      <c r="F308" s="3" t="s">
        <v>80</v>
      </c>
      <c r="G308" s="34" t="s">
        <v>820</v>
      </c>
      <c r="H308" t="s">
        <v>17</v>
      </c>
      <c r="K308" s="3" t="s">
        <v>82</v>
      </c>
      <c r="L308" s="3" t="s">
        <v>82</v>
      </c>
      <c r="M308" s="3" t="s">
        <v>82</v>
      </c>
      <c r="N308" s="3" t="s">
        <v>82</v>
      </c>
      <c r="O308" s="3" t="s">
        <v>82</v>
      </c>
      <c r="P308" s="3" t="s">
        <v>82</v>
      </c>
      <c r="Q308" s="3" t="s">
        <v>82</v>
      </c>
      <c r="R308" s="3" t="s">
        <v>82</v>
      </c>
      <c r="S308" s="3" t="s">
        <v>82</v>
      </c>
      <c r="T308" s="3" t="s">
        <v>82</v>
      </c>
      <c r="U308" s="3" t="s">
        <v>82</v>
      </c>
      <c r="V308" s="3" t="s">
        <v>82</v>
      </c>
      <c r="W308" s="3" t="s">
        <v>82</v>
      </c>
      <c r="X308" s="3" t="s">
        <v>82</v>
      </c>
      <c r="Y308" s="3" t="s">
        <v>82</v>
      </c>
      <c r="Z308" s="71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S308" t="str">
        <f t="shared" si="24"/>
        <v>EMPTY</v>
      </c>
    </row>
    <row r="309" spans="2:71" x14ac:dyDescent="0.25">
      <c r="B309" s="1">
        <v>44515</v>
      </c>
      <c r="C309" t="s">
        <v>24</v>
      </c>
      <c r="D309">
        <v>2.25</v>
      </c>
      <c r="E309" t="s">
        <v>56</v>
      </c>
      <c r="F309" s="3" t="s">
        <v>80</v>
      </c>
      <c r="G309" s="34" t="s">
        <v>821</v>
      </c>
      <c r="H309" t="s">
        <v>17</v>
      </c>
      <c r="K309" s="3" t="s">
        <v>82</v>
      </c>
      <c r="L309" s="3" t="s">
        <v>82</v>
      </c>
      <c r="M309" s="3" t="s">
        <v>82</v>
      </c>
      <c r="N309" s="3" t="s">
        <v>82</v>
      </c>
      <c r="O309" s="3" t="s">
        <v>82</v>
      </c>
      <c r="P309" s="3" t="s">
        <v>82</v>
      </c>
      <c r="Q309" s="3" t="s">
        <v>82</v>
      </c>
      <c r="R309" s="3" t="s">
        <v>82</v>
      </c>
      <c r="S309" s="3" t="s">
        <v>82</v>
      </c>
      <c r="T309" s="3" t="s">
        <v>82</v>
      </c>
      <c r="U309" s="3" t="s">
        <v>82</v>
      </c>
      <c r="V309" s="3" t="s">
        <v>82</v>
      </c>
      <c r="W309" s="3" t="s">
        <v>82</v>
      </c>
      <c r="X309" s="3" t="s">
        <v>82</v>
      </c>
      <c r="Y309" s="3" t="s">
        <v>82</v>
      </c>
      <c r="Z309" s="71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S309" t="str">
        <f t="shared" si="24"/>
        <v>EMPTY</v>
      </c>
    </row>
    <row r="310" spans="2:71" x14ac:dyDescent="0.25">
      <c r="B310" s="1">
        <v>44515</v>
      </c>
      <c r="C310" t="s">
        <v>24</v>
      </c>
      <c r="D310">
        <v>5</v>
      </c>
      <c r="E310" t="s">
        <v>710</v>
      </c>
      <c r="F310" s="3" t="s">
        <v>80</v>
      </c>
      <c r="G310" s="34" t="s">
        <v>822</v>
      </c>
      <c r="H310" t="s">
        <v>17</v>
      </c>
      <c r="K310" s="3" t="s">
        <v>82</v>
      </c>
      <c r="L310" s="3" t="s">
        <v>82</v>
      </c>
      <c r="M310" s="3" t="s">
        <v>82</v>
      </c>
      <c r="N310" s="3" t="s">
        <v>82</v>
      </c>
      <c r="O310" s="3" t="s">
        <v>82</v>
      </c>
      <c r="P310" s="3" t="s">
        <v>82</v>
      </c>
      <c r="Q310" s="3" t="s">
        <v>82</v>
      </c>
      <c r="R310" s="3" t="s">
        <v>82</v>
      </c>
      <c r="S310" s="3" t="s">
        <v>82</v>
      </c>
      <c r="T310" s="3" t="s">
        <v>82</v>
      </c>
      <c r="U310" s="3" t="s">
        <v>82</v>
      </c>
      <c r="V310" s="3" t="s">
        <v>82</v>
      </c>
      <c r="W310" s="3" t="s">
        <v>82</v>
      </c>
      <c r="X310" s="3" t="s">
        <v>82</v>
      </c>
      <c r="Y310" s="3" t="s">
        <v>82</v>
      </c>
      <c r="Z310" s="71"/>
      <c r="AC310" s="22"/>
      <c r="AD310" s="22"/>
      <c r="AE310" s="22" t="s">
        <v>21</v>
      </c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S310" t="str">
        <f t="shared" si="24"/>
        <v>CORRECT</v>
      </c>
    </row>
    <row r="311" spans="2:71" ht="150" x14ac:dyDescent="0.25">
      <c r="B311" s="1">
        <v>44515</v>
      </c>
      <c r="C311" t="s">
        <v>24</v>
      </c>
      <c r="D311">
        <v>4.25</v>
      </c>
      <c r="E311" t="s">
        <v>710</v>
      </c>
      <c r="F311" s="3" t="s">
        <v>83</v>
      </c>
      <c r="G311" s="34" t="s">
        <v>823</v>
      </c>
      <c r="H311" t="s">
        <v>17</v>
      </c>
      <c r="K311" s="3" t="s">
        <v>82</v>
      </c>
      <c r="L311" s="3" t="s">
        <v>82</v>
      </c>
      <c r="M311" s="3" t="s">
        <v>82</v>
      </c>
      <c r="N311" s="3" t="s">
        <v>82</v>
      </c>
      <c r="O311" s="3" t="s">
        <v>82</v>
      </c>
      <c r="P311" s="3" t="s">
        <v>82</v>
      </c>
      <c r="Q311" s="3" t="s">
        <v>82</v>
      </c>
      <c r="R311" s="3" t="s">
        <v>82</v>
      </c>
      <c r="S311" s="3" t="s">
        <v>82</v>
      </c>
      <c r="T311" s="3" t="s">
        <v>82</v>
      </c>
      <c r="U311" s="3" t="s">
        <v>82</v>
      </c>
      <c r="V311" s="3" t="s">
        <v>82</v>
      </c>
      <c r="W311" s="3" t="s">
        <v>82</v>
      </c>
      <c r="X311" s="3" t="s">
        <v>82</v>
      </c>
      <c r="Y311" s="3" t="s">
        <v>82</v>
      </c>
      <c r="Z311" s="71" t="s">
        <v>845</v>
      </c>
      <c r="AC311" s="22"/>
      <c r="AD311" s="22"/>
      <c r="AE311" s="22" t="s">
        <v>84</v>
      </c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  <c r="BS311" t="str">
        <f t="shared" si="24"/>
        <v>CORRECT</v>
      </c>
    </row>
    <row r="312" spans="2:71" x14ac:dyDescent="0.25">
      <c r="B312" s="1">
        <v>44516</v>
      </c>
      <c r="C312" t="s">
        <v>24</v>
      </c>
      <c r="D312">
        <v>6.5</v>
      </c>
      <c r="E312" t="s">
        <v>284</v>
      </c>
      <c r="F312" s="3" t="s">
        <v>83</v>
      </c>
      <c r="G312" s="34" t="s">
        <v>824</v>
      </c>
      <c r="H312" t="s">
        <v>17</v>
      </c>
      <c r="J312" s="3" t="s">
        <v>112</v>
      </c>
      <c r="K312" s="3" t="s">
        <v>82</v>
      </c>
      <c r="L312" s="3" t="s">
        <v>82</v>
      </c>
      <c r="M312" s="3" t="s">
        <v>82</v>
      </c>
      <c r="N312" s="3" t="s">
        <v>112</v>
      </c>
      <c r="O312" s="3" t="s">
        <v>112</v>
      </c>
      <c r="P312" s="3" t="s">
        <v>112</v>
      </c>
      <c r="Q312" s="3" t="s">
        <v>112</v>
      </c>
      <c r="R312" s="3" t="s">
        <v>112</v>
      </c>
      <c r="S312" s="3" t="s">
        <v>112</v>
      </c>
      <c r="T312" s="3" t="s">
        <v>112</v>
      </c>
      <c r="U312" s="3" t="s">
        <v>82</v>
      </c>
      <c r="V312" s="3"/>
      <c r="W312" s="3" t="s">
        <v>82</v>
      </c>
      <c r="X312" s="3"/>
      <c r="Y312" s="3"/>
      <c r="Z312" s="71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 t="s">
        <v>84</v>
      </c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  <c r="BS312" t="str">
        <f t="shared" si="24"/>
        <v>CORRECT</v>
      </c>
    </row>
    <row r="313" spans="2:71" x14ac:dyDescent="0.25">
      <c r="B313" s="1">
        <v>44516</v>
      </c>
      <c r="C313" t="s">
        <v>24</v>
      </c>
      <c r="D313">
        <v>6.5</v>
      </c>
      <c r="E313" t="s">
        <v>3</v>
      </c>
      <c r="F313" s="3" t="s">
        <v>80</v>
      </c>
      <c r="G313" s="34" t="s">
        <v>825</v>
      </c>
      <c r="H313" t="s">
        <v>17</v>
      </c>
      <c r="J313" s="3" t="s">
        <v>82</v>
      </c>
      <c r="K313" s="3" t="s">
        <v>82</v>
      </c>
      <c r="L313" s="3" t="s">
        <v>82</v>
      </c>
      <c r="M313" s="3" t="s">
        <v>82</v>
      </c>
      <c r="N313" s="3" t="s">
        <v>82</v>
      </c>
      <c r="O313" s="3" t="s">
        <v>82</v>
      </c>
      <c r="P313" s="3" t="s">
        <v>82</v>
      </c>
      <c r="Q313" s="3" t="s">
        <v>82</v>
      </c>
      <c r="R313" s="3" t="s">
        <v>82</v>
      </c>
      <c r="S313" s="3" t="s">
        <v>82</v>
      </c>
      <c r="T313" s="3" t="s">
        <v>82</v>
      </c>
      <c r="U313" s="3" t="s">
        <v>82</v>
      </c>
      <c r="V313" s="3" t="s">
        <v>82</v>
      </c>
      <c r="W313" s="3" t="s">
        <v>82</v>
      </c>
      <c r="X313" s="3"/>
      <c r="Y313" s="3"/>
      <c r="Z313" s="71"/>
      <c r="AC313" s="22" t="s">
        <v>21</v>
      </c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  <c r="BS313" t="str">
        <f t="shared" si="24"/>
        <v>CORRECT</v>
      </c>
    </row>
    <row r="314" spans="2:71" x14ac:dyDescent="0.25">
      <c r="B314" s="1">
        <v>44516</v>
      </c>
      <c r="C314" t="s">
        <v>24</v>
      </c>
      <c r="D314">
        <f>0.75</f>
        <v>0.75</v>
      </c>
      <c r="E314" t="s">
        <v>3</v>
      </c>
      <c r="F314" s="3" t="s">
        <v>83</v>
      </c>
      <c r="G314" s="34" t="s">
        <v>826</v>
      </c>
      <c r="H314" t="s">
        <v>17</v>
      </c>
      <c r="J314" s="3" t="s">
        <v>112</v>
      </c>
      <c r="K314" s="3" t="s">
        <v>112</v>
      </c>
      <c r="L314" s="3" t="s">
        <v>112</v>
      </c>
      <c r="M314" s="3" t="s">
        <v>112</v>
      </c>
      <c r="N314" s="3" t="s">
        <v>112</v>
      </c>
      <c r="O314" s="3" t="s">
        <v>112</v>
      </c>
      <c r="P314" s="3" t="s">
        <v>112</v>
      </c>
      <c r="Q314" s="3" t="s">
        <v>112</v>
      </c>
      <c r="R314" s="3" t="s">
        <v>112</v>
      </c>
      <c r="S314" s="3" t="s">
        <v>112</v>
      </c>
      <c r="T314" s="3" t="s">
        <v>112</v>
      </c>
      <c r="U314" s="3" t="s">
        <v>112</v>
      </c>
      <c r="V314" s="3" t="s">
        <v>112</v>
      </c>
      <c r="W314" s="3" t="s">
        <v>112</v>
      </c>
      <c r="X314" s="3"/>
      <c r="Y314" s="3"/>
      <c r="Z314" s="71"/>
      <c r="AC314" s="22" t="s">
        <v>84</v>
      </c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  <c r="BS314" t="str">
        <f t="shared" si="24"/>
        <v>CORRECT</v>
      </c>
    </row>
    <row r="315" spans="2:71" x14ac:dyDescent="0.25">
      <c r="B315" s="1">
        <v>44516</v>
      </c>
      <c r="C315" t="s">
        <v>24</v>
      </c>
      <c r="D315">
        <f>1.33333</f>
        <v>1.3333299999999999</v>
      </c>
      <c r="E315" t="s">
        <v>91</v>
      </c>
      <c r="F315" s="3" t="s">
        <v>80</v>
      </c>
      <c r="G315" s="34" t="s">
        <v>827</v>
      </c>
      <c r="H315" t="s">
        <v>17</v>
      </c>
      <c r="J315" s="3" t="s">
        <v>82</v>
      </c>
      <c r="K315" s="3" t="s">
        <v>82</v>
      </c>
      <c r="L315" s="3" t="s">
        <v>82</v>
      </c>
      <c r="M315" s="3" t="s">
        <v>82</v>
      </c>
      <c r="N315" s="3" t="s">
        <v>82</v>
      </c>
      <c r="O315" s="3" t="s">
        <v>82</v>
      </c>
      <c r="P315" s="3" t="s">
        <v>82</v>
      </c>
      <c r="Q315" s="3" t="s">
        <v>82</v>
      </c>
      <c r="R315" s="3" t="s">
        <v>82</v>
      </c>
      <c r="S315" s="3" t="s">
        <v>82</v>
      </c>
      <c r="T315" s="3" t="s">
        <v>82</v>
      </c>
      <c r="U315" s="3" t="s">
        <v>82</v>
      </c>
      <c r="V315" s="3" t="s">
        <v>82</v>
      </c>
      <c r="W315" s="3" t="s">
        <v>82</v>
      </c>
      <c r="X315" s="3" t="s">
        <v>82</v>
      </c>
      <c r="Y315" s="3" t="s">
        <v>82</v>
      </c>
      <c r="Z315" s="71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 t="s">
        <v>21</v>
      </c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  <c r="BS315" t="str">
        <f t="shared" si="24"/>
        <v>CORRECT</v>
      </c>
    </row>
    <row r="316" spans="2:71" x14ac:dyDescent="0.25">
      <c r="B316" s="1">
        <v>44516</v>
      </c>
      <c r="C316" t="s">
        <v>24</v>
      </c>
      <c r="D316">
        <f>2+57/60</f>
        <v>2.95</v>
      </c>
      <c r="E316" t="s">
        <v>91</v>
      </c>
      <c r="F316" s="3" t="s">
        <v>80</v>
      </c>
      <c r="G316" s="34" t="s">
        <v>828</v>
      </c>
      <c r="H316" t="s">
        <v>17</v>
      </c>
      <c r="J316" s="3" t="s">
        <v>82</v>
      </c>
      <c r="K316" s="3" t="s">
        <v>82</v>
      </c>
      <c r="L316" s="3" t="s">
        <v>82</v>
      </c>
      <c r="M316" s="3" t="s">
        <v>82</v>
      </c>
      <c r="N316" s="3" t="s">
        <v>82</v>
      </c>
      <c r="O316" s="3" t="s">
        <v>82</v>
      </c>
      <c r="P316" s="3" t="s">
        <v>82</v>
      </c>
      <c r="Q316" s="3" t="s">
        <v>82</v>
      </c>
      <c r="R316" s="3" t="s">
        <v>82</v>
      </c>
      <c r="S316" s="3" t="s">
        <v>82</v>
      </c>
      <c r="T316" s="3" t="s">
        <v>82</v>
      </c>
      <c r="U316" s="3" t="s">
        <v>82</v>
      </c>
      <c r="V316" s="3" t="s">
        <v>82</v>
      </c>
      <c r="W316" s="3" t="s">
        <v>82</v>
      </c>
      <c r="X316" s="3" t="s">
        <v>82</v>
      </c>
      <c r="Y316" s="3" t="s">
        <v>82</v>
      </c>
      <c r="Z316" s="71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 t="s">
        <v>21</v>
      </c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S316" t="str">
        <f t="shared" si="24"/>
        <v>CORRECT</v>
      </c>
    </row>
    <row r="317" spans="2:71" x14ac:dyDescent="0.25">
      <c r="B317" s="1">
        <v>44516</v>
      </c>
      <c r="C317" t="s">
        <v>24</v>
      </c>
      <c r="D317">
        <f>1+11/60</f>
        <v>1.1833333333333333</v>
      </c>
      <c r="E317" t="s">
        <v>5</v>
      </c>
      <c r="F317" s="3" t="s">
        <v>80</v>
      </c>
      <c r="G317" s="34" t="s">
        <v>829</v>
      </c>
      <c r="H317" t="s">
        <v>17</v>
      </c>
      <c r="J317" s="3" t="s">
        <v>82</v>
      </c>
      <c r="K317" s="3" t="s">
        <v>82</v>
      </c>
      <c r="L317" s="3" t="s">
        <v>82</v>
      </c>
      <c r="M317" s="3" t="s">
        <v>82</v>
      </c>
      <c r="N317" s="3" t="s">
        <v>82</v>
      </c>
      <c r="O317" s="3" t="s">
        <v>82</v>
      </c>
      <c r="P317" s="3" t="s">
        <v>82</v>
      </c>
      <c r="Q317" s="3" t="s">
        <v>82</v>
      </c>
      <c r="R317" s="3" t="s">
        <v>82</v>
      </c>
      <c r="S317" s="3" t="s">
        <v>82</v>
      </c>
      <c r="T317" s="3" t="s">
        <v>82</v>
      </c>
      <c r="U317" s="3" t="s">
        <v>82</v>
      </c>
      <c r="V317" s="3" t="s">
        <v>82</v>
      </c>
      <c r="W317" s="3" t="s">
        <v>82</v>
      </c>
      <c r="X317" s="3" t="s">
        <v>82</v>
      </c>
      <c r="Y317" s="3" t="s">
        <v>82</v>
      </c>
      <c r="Z317" s="71"/>
      <c r="AC317" s="22"/>
      <c r="AD317" s="22"/>
      <c r="AE317" s="22"/>
      <c r="AF317" s="22"/>
      <c r="AG317" s="22" t="s">
        <v>21</v>
      </c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  <c r="BS317" t="str">
        <f t="shared" si="24"/>
        <v>CORRECT</v>
      </c>
    </row>
    <row r="318" spans="2:71" x14ac:dyDescent="0.25">
      <c r="B318" s="1">
        <v>44516</v>
      </c>
      <c r="C318" t="s">
        <v>24</v>
      </c>
      <c r="D318">
        <v>6</v>
      </c>
      <c r="E318" t="s">
        <v>777</v>
      </c>
      <c r="F318" s="3" t="s">
        <v>80</v>
      </c>
      <c r="G318" s="34" t="s">
        <v>830</v>
      </c>
      <c r="H318" t="s">
        <v>17</v>
      </c>
      <c r="J318" s="3" t="s">
        <v>82</v>
      </c>
      <c r="K318" s="3" t="s">
        <v>82</v>
      </c>
      <c r="L318" s="3" t="s">
        <v>82</v>
      </c>
      <c r="M318" s="3" t="s">
        <v>82</v>
      </c>
      <c r="N318" s="3" t="s">
        <v>82</v>
      </c>
      <c r="O318" s="3" t="s">
        <v>82</v>
      </c>
      <c r="P318" s="3" t="s">
        <v>82</v>
      </c>
      <c r="Q318" s="3" t="s">
        <v>82</v>
      </c>
      <c r="R318" s="3" t="s">
        <v>82</v>
      </c>
      <c r="S318" s="3" t="s">
        <v>82</v>
      </c>
      <c r="T318" s="3" t="s">
        <v>82</v>
      </c>
      <c r="U318" s="3" t="s">
        <v>82</v>
      </c>
      <c r="V318" s="3" t="s">
        <v>82</v>
      </c>
      <c r="W318" s="3" t="s">
        <v>82</v>
      </c>
      <c r="X318" s="3" t="s">
        <v>82</v>
      </c>
      <c r="Y318" s="3" t="s">
        <v>82</v>
      </c>
      <c r="Z318" s="71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 t="s">
        <v>21</v>
      </c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  <c r="BS318" t="str">
        <f t="shared" si="24"/>
        <v>CORRECT</v>
      </c>
    </row>
    <row r="319" spans="2:71" x14ac:dyDescent="0.25">
      <c r="B319" s="1">
        <v>44516</v>
      </c>
      <c r="C319" t="s">
        <v>24</v>
      </c>
      <c r="D319">
        <v>2.25</v>
      </c>
      <c r="E319" t="s">
        <v>51</v>
      </c>
      <c r="F319" s="3" t="s">
        <v>80</v>
      </c>
      <c r="G319" s="34" t="s">
        <v>831</v>
      </c>
      <c r="H319" t="s">
        <v>17</v>
      </c>
      <c r="J319" s="3" t="s">
        <v>82</v>
      </c>
      <c r="K319" s="3" t="s">
        <v>82</v>
      </c>
      <c r="L319" s="3" t="s">
        <v>82</v>
      </c>
      <c r="M319" s="3" t="s">
        <v>82</v>
      </c>
      <c r="N319" s="3" t="s">
        <v>82</v>
      </c>
      <c r="O319" s="3" t="s">
        <v>82</v>
      </c>
      <c r="P319" s="3" t="s">
        <v>82</v>
      </c>
      <c r="Q319" s="3" t="s">
        <v>82</v>
      </c>
      <c r="R319" s="3" t="s">
        <v>82</v>
      </c>
      <c r="S319" s="3" t="s">
        <v>82</v>
      </c>
      <c r="T319" s="3" t="s">
        <v>82</v>
      </c>
      <c r="U319" s="3" t="s">
        <v>82</v>
      </c>
      <c r="V319" s="3" t="s">
        <v>82</v>
      </c>
      <c r="W319" s="3" t="s">
        <v>82</v>
      </c>
      <c r="X319" s="3" t="s">
        <v>82</v>
      </c>
      <c r="Y319" s="3" t="s">
        <v>82</v>
      </c>
      <c r="Z319" s="71"/>
      <c r="AC319" s="22"/>
      <c r="AD319" s="22"/>
      <c r="AE319" s="22"/>
      <c r="AF319" s="22"/>
      <c r="AG319" s="22"/>
      <c r="AH319" s="22"/>
      <c r="AI319" s="22" t="s">
        <v>21</v>
      </c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  <c r="BS319" t="str">
        <f t="shared" si="24"/>
        <v>CORRECT</v>
      </c>
    </row>
    <row r="320" spans="2:71" x14ac:dyDescent="0.25">
      <c r="B320" s="1">
        <v>44516</v>
      </c>
      <c r="C320" t="s">
        <v>24</v>
      </c>
      <c r="D320">
        <f>3+5/60</f>
        <v>3.0833333333333335</v>
      </c>
      <c r="E320" t="s">
        <v>514</v>
      </c>
      <c r="F320" s="3" t="s">
        <v>80</v>
      </c>
      <c r="G320" s="34" t="s">
        <v>832</v>
      </c>
      <c r="H320" t="s">
        <v>17</v>
      </c>
      <c r="J320" s="3" t="s">
        <v>82</v>
      </c>
      <c r="K320" s="3" t="s">
        <v>82</v>
      </c>
      <c r="L320" s="3" t="s">
        <v>82</v>
      </c>
      <c r="M320" s="3" t="s">
        <v>82</v>
      </c>
      <c r="N320" s="3" t="s">
        <v>82</v>
      </c>
      <c r="O320" s="3" t="s">
        <v>82</v>
      </c>
      <c r="P320" s="3" t="s">
        <v>82</v>
      </c>
      <c r="Q320" s="3" t="s">
        <v>82</v>
      </c>
      <c r="R320" s="3" t="s">
        <v>82</v>
      </c>
      <c r="S320" s="3" t="s">
        <v>82</v>
      </c>
      <c r="T320" s="3" t="s">
        <v>82</v>
      </c>
      <c r="U320" s="3" t="s">
        <v>82</v>
      </c>
      <c r="V320" s="3" t="s">
        <v>82</v>
      </c>
      <c r="W320" s="3" t="s">
        <v>82</v>
      </c>
      <c r="X320" s="3" t="s">
        <v>82</v>
      </c>
      <c r="Y320" s="3" t="s">
        <v>82</v>
      </c>
      <c r="Z320" s="71"/>
      <c r="AC320" s="22"/>
      <c r="AD320" s="22" t="s">
        <v>21</v>
      </c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S320" t="str">
        <f t="shared" si="24"/>
        <v>CORRECT</v>
      </c>
    </row>
    <row r="321" spans="2:71" x14ac:dyDescent="0.25">
      <c r="B321" s="1">
        <v>44516</v>
      </c>
      <c r="C321" t="s">
        <v>24</v>
      </c>
      <c r="D321">
        <v>1.75</v>
      </c>
      <c r="E321" t="s">
        <v>268</v>
      </c>
      <c r="F321" s="3" t="s">
        <v>80</v>
      </c>
      <c r="G321" s="34" t="s">
        <v>833</v>
      </c>
      <c r="H321" t="s">
        <v>17</v>
      </c>
      <c r="J321" s="3" t="s">
        <v>82</v>
      </c>
      <c r="K321" s="3" t="s">
        <v>82</v>
      </c>
      <c r="L321" s="3" t="s">
        <v>82</v>
      </c>
      <c r="M321" s="3" t="s">
        <v>82</v>
      </c>
      <c r="N321" s="3" t="s">
        <v>82</v>
      </c>
      <c r="O321" s="3" t="s">
        <v>82</v>
      </c>
      <c r="P321" s="3" t="s">
        <v>82</v>
      </c>
      <c r="Q321" s="3" t="s">
        <v>82</v>
      </c>
      <c r="R321" s="3" t="s">
        <v>82</v>
      </c>
      <c r="S321" s="3" t="s">
        <v>82</v>
      </c>
      <c r="T321" s="3" t="s">
        <v>82</v>
      </c>
      <c r="U321" s="3" t="s">
        <v>82</v>
      </c>
      <c r="V321" s="3" t="s">
        <v>82</v>
      </c>
      <c r="W321" s="3" t="s">
        <v>82</v>
      </c>
      <c r="X321" s="3" t="s">
        <v>82</v>
      </c>
      <c r="Y321" s="3" t="s">
        <v>82</v>
      </c>
      <c r="Z321" s="71"/>
      <c r="AC321" s="22"/>
      <c r="AD321" s="22"/>
      <c r="AE321" s="22"/>
      <c r="AF321" s="22"/>
      <c r="AG321" s="22"/>
      <c r="AH321" s="22"/>
      <c r="AI321" s="22"/>
      <c r="AJ321" s="22"/>
      <c r="AK321" s="22" t="s">
        <v>21</v>
      </c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  <c r="BS321" t="str">
        <f t="shared" si="24"/>
        <v>CORRECT</v>
      </c>
    </row>
    <row r="322" spans="2:71" ht="75" x14ac:dyDescent="0.25">
      <c r="B322" s="1">
        <v>44516</v>
      </c>
      <c r="C322" t="s">
        <v>24</v>
      </c>
      <c r="D322">
        <v>0.5</v>
      </c>
      <c r="E322" t="s">
        <v>66</v>
      </c>
      <c r="F322" s="3" t="s">
        <v>83</v>
      </c>
      <c r="G322" s="34" t="s">
        <v>834</v>
      </c>
      <c r="H322" t="s">
        <v>17</v>
      </c>
      <c r="J322" s="3" t="s">
        <v>112</v>
      </c>
      <c r="K322" s="3" t="s">
        <v>112</v>
      </c>
      <c r="L322" s="3" t="s">
        <v>112</v>
      </c>
      <c r="M322" s="3" t="s">
        <v>112</v>
      </c>
      <c r="N322" s="3" t="s">
        <v>112</v>
      </c>
      <c r="O322" s="3" t="s">
        <v>112</v>
      </c>
      <c r="P322" s="3" t="s">
        <v>112</v>
      </c>
      <c r="Q322" s="3" t="s">
        <v>112</v>
      </c>
      <c r="R322" s="3" t="s">
        <v>112</v>
      </c>
      <c r="S322" s="3" t="s">
        <v>112</v>
      </c>
      <c r="T322" s="3" t="s">
        <v>112</v>
      </c>
      <c r="U322" s="3" t="s">
        <v>112</v>
      </c>
      <c r="V322" s="3" t="s">
        <v>112</v>
      </c>
      <c r="W322" s="3" t="s">
        <v>846</v>
      </c>
      <c r="X322" s="3" t="s">
        <v>112</v>
      </c>
      <c r="Y322" s="3" t="s">
        <v>112</v>
      </c>
      <c r="Z322" s="71" t="s">
        <v>847</v>
      </c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 t="s">
        <v>84</v>
      </c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  <c r="BS322" t="str">
        <f t="shared" si="24"/>
        <v>CORRECT</v>
      </c>
    </row>
    <row r="323" spans="2:71" ht="120" x14ac:dyDescent="0.25">
      <c r="B323" s="1">
        <v>44516</v>
      </c>
      <c r="C323" t="s">
        <v>24</v>
      </c>
      <c r="D323">
        <v>2</v>
      </c>
      <c r="E323" t="s">
        <v>514</v>
      </c>
      <c r="F323" s="3" t="s">
        <v>83</v>
      </c>
      <c r="G323" s="34" t="s">
        <v>835</v>
      </c>
      <c r="H323" t="s">
        <v>17</v>
      </c>
      <c r="J323" s="3" t="s">
        <v>82</v>
      </c>
      <c r="K323" s="3" t="s">
        <v>82</v>
      </c>
      <c r="L323" s="3" t="s">
        <v>82</v>
      </c>
      <c r="M323" s="3" t="s">
        <v>82</v>
      </c>
      <c r="N323" s="3" t="s">
        <v>82</v>
      </c>
      <c r="O323" s="3" t="s">
        <v>82</v>
      </c>
      <c r="P323" s="3" t="s">
        <v>82</v>
      </c>
      <c r="Q323" s="3" t="s">
        <v>82</v>
      </c>
      <c r="R323" s="3" t="s">
        <v>82</v>
      </c>
      <c r="S323" s="3" t="s">
        <v>82</v>
      </c>
      <c r="T323" s="3" t="s">
        <v>112</v>
      </c>
      <c r="U323" s="3" t="s">
        <v>112</v>
      </c>
      <c r="V323" s="3"/>
      <c r="W323" s="3"/>
      <c r="X323" s="3"/>
      <c r="Y323" s="3" t="s">
        <v>82</v>
      </c>
      <c r="Z323" s="71"/>
      <c r="AA323" s="72" t="s">
        <v>848</v>
      </c>
      <c r="AC323" s="22"/>
      <c r="AD323" s="22" t="s">
        <v>84</v>
      </c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  <c r="BS323" t="str">
        <f t="shared" si="24"/>
        <v>CORRECT</v>
      </c>
    </row>
    <row r="324" spans="2:71" x14ac:dyDescent="0.25">
      <c r="B324" s="1">
        <v>44517</v>
      </c>
      <c r="C324" t="s">
        <v>24</v>
      </c>
      <c r="D324">
        <f>2+56/60</f>
        <v>2.9333333333333336</v>
      </c>
      <c r="E324" t="s">
        <v>777</v>
      </c>
      <c r="F324" s="3" t="s">
        <v>80</v>
      </c>
      <c r="G324" s="34" t="s">
        <v>836</v>
      </c>
      <c r="H324" t="s">
        <v>17</v>
      </c>
      <c r="J324" s="3" t="s">
        <v>82</v>
      </c>
      <c r="K324" s="3" t="s">
        <v>82</v>
      </c>
      <c r="L324" s="3" t="s">
        <v>82</v>
      </c>
      <c r="M324" s="3" t="s">
        <v>82</v>
      </c>
      <c r="N324" s="3" t="s">
        <v>82</v>
      </c>
      <c r="O324" s="3" t="s">
        <v>82</v>
      </c>
      <c r="P324" s="3" t="s">
        <v>82</v>
      </c>
      <c r="Q324" s="3" t="s">
        <v>82</v>
      </c>
      <c r="R324" s="3" t="s">
        <v>82</v>
      </c>
      <c r="S324" s="3" t="s">
        <v>82</v>
      </c>
      <c r="T324" s="3" t="s">
        <v>82</v>
      </c>
      <c r="U324" s="3" t="s">
        <v>82</v>
      </c>
      <c r="V324" s="3"/>
      <c r="W324" s="3"/>
      <c r="X324" s="3"/>
      <c r="Y324" s="3" t="s">
        <v>82</v>
      </c>
      <c r="Z324" s="71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 t="s">
        <v>21</v>
      </c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  <c r="BS324" t="str">
        <f t="shared" si="24"/>
        <v>CORRECT</v>
      </c>
    </row>
    <row r="325" spans="2:71" x14ac:dyDescent="0.25">
      <c r="B325" s="1">
        <v>44517</v>
      </c>
      <c r="C325" t="s">
        <v>24</v>
      </c>
      <c r="D325">
        <f>2+55/60</f>
        <v>2.9166666666666665</v>
      </c>
      <c r="E325" t="s">
        <v>60</v>
      </c>
      <c r="F325" s="3" t="s">
        <v>80</v>
      </c>
      <c r="G325" s="34" t="s">
        <v>837</v>
      </c>
      <c r="H325" t="s">
        <v>17</v>
      </c>
      <c r="J325" s="3" t="s">
        <v>82</v>
      </c>
      <c r="K325" s="3" t="s">
        <v>82</v>
      </c>
      <c r="L325" s="3" t="s">
        <v>82</v>
      </c>
      <c r="M325" s="3" t="s">
        <v>82</v>
      </c>
      <c r="N325" s="3" t="s">
        <v>82</v>
      </c>
      <c r="O325" s="3" t="s">
        <v>82</v>
      </c>
      <c r="P325" s="3" t="s">
        <v>82</v>
      </c>
      <c r="Q325" s="3" t="s">
        <v>82</v>
      </c>
      <c r="R325" s="3" t="s">
        <v>82</v>
      </c>
      <c r="S325" s="3" t="s">
        <v>82</v>
      </c>
      <c r="T325" s="3" t="s">
        <v>82</v>
      </c>
      <c r="U325" s="3" t="s">
        <v>82</v>
      </c>
      <c r="V325" s="3"/>
      <c r="W325" s="3"/>
      <c r="X325" s="3"/>
      <c r="Y325" s="3" t="s">
        <v>82</v>
      </c>
      <c r="Z325" s="71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 t="s">
        <v>21</v>
      </c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  <c r="BS325" t="str">
        <f t="shared" si="24"/>
        <v>CORRECT</v>
      </c>
    </row>
    <row r="326" spans="2:71" x14ac:dyDescent="0.25">
      <c r="B326" s="1">
        <v>44517</v>
      </c>
      <c r="C326" t="s">
        <v>24</v>
      </c>
      <c r="D326">
        <f>2+13/60</f>
        <v>2.2166666666666668</v>
      </c>
      <c r="E326" t="s">
        <v>91</v>
      </c>
      <c r="F326" s="3" t="s">
        <v>80</v>
      </c>
      <c r="G326" s="34" t="s">
        <v>838</v>
      </c>
      <c r="H326" t="s">
        <v>17</v>
      </c>
      <c r="J326" s="3" t="s">
        <v>82</v>
      </c>
      <c r="K326" s="3" t="s">
        <v>82</v>
      </c>
      <c r="L326" s="3" t="s">
        <v>82</v>
      </c>
      <c r="M326" s="3" t="s">
        <v>82</v>
      </c>
      <c r="N326" s="3" t="s">
        <v>82</v>
      </c>
      <c r="O326" s="3" t="s">
        <v>82</v>
      </c>
      <c r="P326" s="3" t="s">
        <v>82</v>
      </c>
      <c r="Q326" s="3" t="s">
        <v>82</v>
      </c>
      <c r="R326" s="3" t="s">
        <v>82</v>
      </c>
      <c r="S326" s="3" t="s">
        <v>82</v>
      </c>
      <c r="T326" s="3" t="s">
        <v>82</v>
      </c>
      <c r="U326" s="3" t="s">
        <v>82</v>
      </c>
      <c r="V326" s="3"/>
      <c r="W326" s="3"/>
      <c r="X326" s="3"/>
      <c r="Y326" s="3" t="s">
        <v>82</v>
      </c>
      <c r="Z326" s="71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 t="s">
        <v>21</v>
      </c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S326" t="str">
        <f t="shared" si="24"/>
        <v>CORRECT</v>
      </c>
    </row>
    <row r="327" spans="2:71" x14ac:dyDescent="0.25">
      <c r="B327" s="1">
        <v>44517</v>
      </c>
      <c r="C327" t="s">
        <v>24</v>
      </c>
      <c r="D327">
        <f>5+21/60</f>
        <v>5.35</v>
      </c>
      <c r="E327" t="s">
        <v>710</v>
      </c>
      <c r="F327" s="3" t="s">
        <v>80</v>
      </c>
      <c r="G327" s="34" t="s">
        <v>839</v>
      </c>
      <c r="H327" t="s">
        <v>17</v>
      </c>
      <c r="J327" s="3" t="s">
        <v>82</v>
      </c>
      <c r="K327" s="3" t="s">
        <v>82</v>
      </c>
      <c r="L327" s="3" t="s">
        <v>82</v>
      </c>
      <c r="M327" s="3" t="s">
        <v>82</v>
      </c>
      <c r="N327" s="3" t="s">
        <v>82</v>
      </c>
      <c r="O327" s="3" t="s">
        <v>82</v>
      </c>
      <c r="P327" s="3" t="s">
        <v>82</v>
      </c>
      <c r="Q327" s="3" t="s">
        <v>82</v>
      </c>
      <c r="R327" s="3" t="s">
        <v>82</v>
      </c>
      <c r="S327" s="3" t="s">
        <v>82</v>
      </c>
      <c r="T327" s="3" t="s">
        <v>82</v>
      </c>
      <c r="U327" s="3" t="s">
        <v>82</v>
      </c>
      <c r="V327" s="3"/>
      <c r="W327" s="3"/>
      <c r="X327" s="3"/>
      <c r="Y327" s="3" t="s">
        <v>82</v>
      </c>
      <c r="Z327" s="71"/>
      <c r="AC327" s="22"/>
      <c r="AD327" s="22"/>
      <c r="AE327" s="22" t="s">
        <v>21</v>
      </c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  <c r="BS327" t="str">
        <f t="shared" si="24"/>
        <v>CORRECT</v>
      </c>
    </row>
    <row r="328" spans="2:71" x14ac:dyDescent="0.25">
      <c r="B328" s="1">
        <v>44517</v>
      </c>
      <c r="C328" t="s">
        <v>24</v>
      </c>
      <c r="D328">
        <f>3+8/60</f>
        <v>3.1333333333333333</v>
      </c>
      <c r="E328" t="s">
        <v>710</v>
      </c>
      <c r="F328" s="3" t="s">
        <v>80</v>
      </c>
      <c r="G328" s="34" t="s">
        <v>840</v>
      </c>
      <c r="H328" t="s">
        <v>17</v>
      </c>
      <c r="J328" s="3" t="s">
        <v>82</v>
      </c>
      <c r="K328" s="3" t="s">
        <v>82</v>
      </c>
      <c r="L328" s="3" t="s">
        <v>82</v>
      </c>
      <c r="M328" s="3" t="s">
        <v>82</v>
      </c>
      <c r="N328" s="3" t="s">
        <v>82</v>
      </c>
      <c r="O328" s="3" t="s">
        <v>82</v>
      </c>
      <c r="P328" s="3" t="s">
        <v>82</v>
      </c>
      <c r="Q328" s="3" t="s">
        <v>82</v>
      </c>
      <c r="R328" s="3" t="s">
        <v>82</v>
      </c>
      <c r="S328" s="3" t="s">
        <v>82</v>
      </c>
      <c r="T328" s="3" t="s">
        <v>82</v>
      </c>
      <c r="U328" s="3" t="s">
        <v>82</v>
      </c>
      <c r="V328" s="3"/>
      <c r="W328" s="3"/>
      <c r="X328" s="3"/>
      <c r="Y328" s="3" t="s">
        <v>82</v>
      </c>
      <c r="Z328" s="71"/>
      <c r="AC328" s="22"/>
      <c r="AD328" s="22"/>
      <c r="AE328" s="22" t="s">
        <v>21</v>
      </c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S328" t="str">
        <f t="shared" si="24"/>
        <v>CORRECT</v>
      </c>
    </row>
    <row r="329" spans="2:71" ht="120" x14ac:dyDescent="0.25">
      <c r="B329" s="1">
        <v>44517</v>
      </c>
      <c r="C329" t="s">
        <v>24</v>
      </c>
      <c r="D329">
        <f>5+51/60</f>
        <v>5.85</v>
      </c>
      <c r="E329" t="s">
        <v>514</v>
      </c>
      <c r="F329" s="3" t="s">
        <v>83</v>
      </c>
      <c r="G329" s="34" t="s">
        <v>841</v>
      </c>
      <c r="H329" t="s">
        <v>17</v>
      </c>
      <c r="J329" s="3" t="s">
        <v>82</v>
      </c>
      <c r="K329" s="3" t="s">
        <v>82</v>
      </c>
      <c r="L329" s="3" t="s">
        <v>82</v>
      </c>
      <c r="M329" s="3" t="s">
        <v>82</v>
      </c>
      <c r="N329" s="3" t="s">
        <v>82</v>
      </c>
      <c r="O329" s="3" t="s">
        <v>82</v>
      </c>
      <c r="P329" s="3" t="s">
        <v>82</v>
      </c>
      <c r="Q329" s="3" t="s">
        <v>82</v>
      </c>
      <c r="R329" s="3" t="s">
        <v>82</v>
      </c>
      <c r="S329" s="3" t="s">
        <v>82</v>
      </c>
      <c r="T329" s="3" t="s">
        <v>112</v>
      </c>
      <c r="U329" s="3" t="s">
        <v>112</v>
      </c>
      <c r="V329" s="3" t="s">
        <v>112</v>
      </c>
      <c r="W329" s="3"/>
      <c r="X329" s="3"/>
      <c r="Y329" s="3" t="s">
        <v>82</v>
      </c>
      <c r="Z329" s="71" t="s">
        <v>876</v>
      </c>
      <c r="AA329" s="72" t="s">
        <v>875</v>
      </c>
      <c r="AC329" s="22"/>
      <c r="AD329" s="22" t="s">
        <v>84</v>
      </c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  <c r="BS329" t="str">
        <f t="shared" si="24"/>
        <v>CORRECT</v>
      </c>
    </row>
    <row r="330" spans="2:71" x14ac:dyDescent="0.25">
      <c r="B330" s="1">
        <v>44517</v>
      </c>
      <c r="C330" t="s">
        <v>24</v>
      </c>
      <c r="D330">
        <f>2+9/60</f>
        <v>2.15</v>
      </c>
      <c r="E330" t="s">
        <v>3</v>
      </c>
      <c r="F330" s="3" t="s">
        <v>80</v>
      </c>
      <c r="G330" s="34" t="s">
        <v>842</v>
      </c>
      <c r="H330" t="s">
        <v>17</v>
      </c>
      <c r="J330" s="3" t="s">
        <v>82</v>
      </c>
      <c r="K330" s="3" t="s">
        <v>82</v>
      </c>
      <c r="L330" s="3" t="s">
        <v>82</v>
      </c>
      <c r="M330" s="3" t="s">
        <v>82</v>
      </c>
      <c r="N330" s="3" t="s">
        <v>82</v>
      </c>
      <c r="O330" s="3" t="s">
        <v>82</v>
      </c>
      <c r="P330" s="3" t="s">
        <v>82</v>
      </c>
      <c r="Q330" s="3" t="s">
        <v>82</v>
      </c>
      <c r="R330" s="3" t="s">
        <v>82</v>
      </c>
      <c r="S330" s="3" t="s">
        <v>82</v>
      </c>
      <c r="T330" s="3" t="s">
        <v>82</v>
      </c>
      <c r="U330" s="3" t="s">
        <v>82</v>
      </c>
      <c r="V330" s="3" t="s">
        <v>82</v>
      </c>
      <c r="W330" s="3"/>
      <c r="X330" s="3"/>
      <c r="Y330" s="3" t="s">
        <v>82</v>
      </c>
      <c r="Z330" s="71"/>
      <c r="AC330" s="22" t="s">
        <v>21</v>
      </c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  <c r="BS330" t="str">
        <f t="shared" si="24"/>
        <v>CORRECT</v>
      </c>
    </row>
    <row r="331" spans="2:71" x14ac:dyDescent="0.25">
      <c r="B331" s="1">
        <v>44522</v>
      </c>
      <c r="C331" t="s">
        <v>24</v>
      </c>
      <c r="D331">
        <v>3.5</v>
      </c>
      <c r="E331" t="s">
        <v>61</v>
      </c>
      <c r="F331" s="3" t="s">
        <v>80</v>
      </c>
      <c r="G331" s="34" t="s">
        <v>891</v>
      </c>
      <c r="H331" t="s">
        <v>17</v>
      </c>
      <c r="J331" s="3" t="s">
        <v>82</v>
      </c>
      <c r="K331" s="3" t="s">
        <v>82</v>
      </c>
      <c r="L331" s="3" t="s">
        <v>82</v>
      </c>
      <c r="M331" s="3" t="s">
        <v>82</v>
      </c>
      <c r="N331" s="3" t="s">
        <v>82</v>
      </c>
      <c r="O331" s="3" t="s">
        <v>82</v>
      </c>
      <c r="P331" s="3" t="s">
        <v>82</v>
      </c>
      <c r="Q331" s="3" t="s">
        <v>82</v>
      </c>
      <c r="R331" s="3" t="s">
        <v>82</v>
      </c>
      <c r="S331" s="3" t="s">
        <v>82</v>
      </c>
      <c r="T331" s="3" t="s">
        <v>82</v>
      </c>
      <c r="U331" s="3" t="s">
        <v>82</v>
      </c>
      <c r="V331" s="3" t="s">
        <v>82</v>
      </c>
      <c r="W331" s="3"/>
      <c r="X331" s="3"/>
      <c r="Y331" s="3" t="s">
        <v>82</v>
      </c>
      <c r="Z331" s="71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 t="s">
        <v>21</v>
      </c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  <c r="BS331" t="str">
        <f t="shared" si="24"/>
        <v>CORRECT</v>
      </c>
    </row>
    <row r="332" spans="2:71" x14ac:dyDescent="0.25">
      <c r="B332" s="1">
        <v>44522</v>
      </c>
      <c r="C332" t="s">
        <v>24</v>
      </c>
      <c r="D332">
        <v>5.5</v>
      </c>
      <c r="E332" t="s">
        <v>59</v>
      </c>
      <c r="F332" s="3" t="s">
        <v>80</v>
      </c>
      <c r="G332" s="34" t="s">
        <v>892</v>
      </c>
      <c r="H332" t="s">
        <v>17</v>
      </c>
      <c r="J332" s="3" t="s">
        <v>82</v>
      </c>
      <c r="K332" s="3" t="s">
        <v>82</v>
      </c>
      <c r="L332" s="3" t="s">
        <v>82</v>
      </c>
      <c r="M332" s="3" t="s">
        <v>82</v>
      </c>
      <c r="N332" s="3" t="s">
        <v>82</v>
      </c>
      <c r="O332" s="3" t="s">
        <v>82</v>
      </c>
      <c r="P332" s="3" t="s">
        <v>82</v>
      </c>
      <c r="Q332" s="3" t="s">
        <v>82</v>
      </c>
      <c r="R332" s="3" t="s">
        <v>82</v>
      </c>
      <c r="S332" s="3" t="s">
        <v>82</v>
      </c>
      <c r="T332" s="3" t="s">
        <v>82</v>
      </c>
      <c r="U332" s="3" t="s">
        <v>82</v>
      </c>
      <c r="V332" s="3" t="s">
        <v>82</v>
      </c>
      <c r="W332" s="3"/>
      <c r="X332" s="3"/>
      <c r="Y332" s="3" t="s">
        <v>82</v>
      </c>
      <c r="Z332" s="71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/>
      <c r="BC332" s="22"/>
      <c r="BD332" s="22" t="s">
        <v>21</v>
      </c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P332" s="22"/>
      <c r="BS332" t="str">
        <f t="shared" si="24"/>
        <v>CORRECT</v>
      </c>
    </row>
    <row r="333" spans="2:71" x14ac:dyDescent="0.25">
      <c r="B333" s="1">
        <v>44522</v>
      </c>
      <c r="C333" t="s">
        <v>24</v>
      </c>
      <c r="D333">
        <f>2+18/60</f>
        <v>2.2999999999999998</v>
      </c>
      <c r="E333" t="s">
        <v>353</v>
      </c>
      <c r="F333" s="3" t="s">
        <v>80</v>
      </c>
      <c r="G333" s="34" t="s">
        <v>893</v>
      </c>
      <c r="H333" t="s">
        <v>17</v>
      </c>
      <c r="J333" s="3" t="s">
        <v>82</v>
      </c>
      <c r="K333" s="3" t="s">
        <v>82</v>
      </c>
      <c r="L333" s="3" t="s">
        <v>82</v>
      </c>
      <c r="M333" s="3" t="s">
        <v>82</v>
      </c>
      <c r="N333" s="3" t="s">
        <v>82</v>
      </c>
      <c r="O333" s="3" t="s">
        <v>82</v>
      </c>
      <c r="P333" s="3" t="s">
        <v>82</v>
      </c>
      <c r="Q333" s="3" t="s">
        <v>82</v>
      </c>
      <c r="R333" s="3" t="s">
        <v>82</v>
      </c>
      <c r="S333" s="3" t="s">
        <v>82</v>
      </c>
      <c r="T333" s="3" t="s">
        <v>82</v>
      </c>
      <c r="U333" s="3" t="s">
        <v>82</v>
      </c>
      <c r="V333" s="3" t="s">
        <v>82</v>
      </c>
      <c r="W333" s="3"/>
      <c r="X333" s="3"/>
      <c r="Y333" s="3" t="s">
        <v>82</v>
      </c>
      <c r="Z333" s="71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 t="s">
        <v>21</v>
      </c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P333" s="22"/>
      <c r="BS333" t="str">
        <f t="shared" si="24"/>
        <v>CORRECT</v>
      </c>
    </row>
    <row r="334" spans="2:71" x14ac:dyDescent="0.25">
      <c r="B334" s="1">
        <v>44522</v>
      </c>
      <c r="C334" t="s">
        <v>24</v>
      </c>
      <c r="D334">
        <f>2+7/60</f>
        <v>2.1166666666666667</v>
      </c>
      <c r="E334" t="s">
        <v>73</v>
      </c>
      <c r="F334" s="3" t="s">
        <v>80</v>
      </c>
      <c r="G334" s="34" t="s">
        <v>894</v>
      </c>
      <c r="H334" t="s">
        <v>17</v>
      </c>
      <c r="J334" s="3" t="s">
        <v>82</v>
      </c>
      <c r="K334" s="3" t="s">
        <v>82</v>
      </c>
      <c r="L334" s="3" t="s">
        <v>82</v>
      </c>
      <c r="M334" s="3" t="s">
        <v>82</v>
      </c>
      <c r="N334" s="3" t="s">
        <v>82</v>
      </c>
      <c r="O334" s="3" t="s">
        <v>82</v>
      </c>
      <c r="P334" s="3" t="s">
        <v>82</v>
      </c>
      <c r="Q334" s="3" t="s">
        <v>82</v>
      </c>
      <c r="R334" s="3" t="s">
        <v>82</v>
      </c>
      <c r="S334" s="3" t="s">
        <v>82</v>
      </c>
      <c r="T334" s="3" t="s">
        <v>82</v>
      </c>
      <c r="U334" s="3" t="s">
        <v>82</v>
      </c>
      <c r="V334" s="3" t="s">
        <v>82</v>
      </c>
      <c r="W334" s="3"/>
      <c r="X334" s="3"/>
      <c r="Y334" s="3" t="s">
        <v>82</v>
      </c>
      <c r="Z334" s="71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 t="s">
        <v>21</v>
      </c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P334" s="22"/>
      <c r="BS334" t="str">
        <f t="shared" si="24"/>
        <v>CORRECT</v>
      </c>
    </row>
    <row r="335" spans="2:71" ht="120" x14ac:dyDescent="0.25">
      <c r="B335" s="1">
        <v>44522</v>
      </c>
      <c r="C335" t="s">
        <v>24</v>
      </c>
      <c r="D335">
        <v>3</v>
      </c>
      <c r="E335" t="s">
        <v>53</v>
      </c>
      <c r="F335" s="3" t="s">
        <v>83</v>
      </c>
      <c r="G335" s="34" t="s">
        <v>895</v>
      </c>
      <c r="H335" t="s">
        <v>17</v>
      </c>
      <c r="J335" s="3" t="s">
        <v>82</v>
      </c>
      <c r="K335" s="3" t="s">
        <v>82</v>
      </c>
      <c r="L335" s="3" t="s">
        <v>82</v>
      </c>
      <c r="M335" s="3" t="s">
        <v>82</v>
      </c>
      <c r="N335" s="3" t="s">
        <v>82</v>
      </c>
      <c r="O335" s="3" t="s">
        <v>82</v>
      </c>
      <c r="P335" s="3" t="s">
        <v>82</v>
      </c>
      <c r="Q335" s="3" t="s">
        <v>82</v>
      </c>
      <c r="R335" s="3" t="s">
        <v>82</v>
      </c>
      <c r="S335" s="3" t="s">
        <v>82</v>
      </c>
      <c r="T335" s="3" t="s">
        <v>82</v>
      </c>
      <c r="U335" s="3" t="s">
        <v>82</v>
      </c>
      <c r="V335" s="3" t="s">
        <v>82</v>
      </c>
      <c r="W335" s="3"/>
      <c r="X335" s="3"/>
      <c r="Y335" s="3" t="s">
        <v>82</v>
      </c>
      <c r="Z335" s="71"/>
      <c r="AA335" s="72" t="s">
        <v>928</v>
      </c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 t="s">
        <v>84</v>
      </c>
      <c r="BG335" s="22"/>
      <c r="BH335" s="22"/>
      <c r="BI335" s="22"/>
      <c r="BJ335" s="22"/>
      <c r="BK335" s="22"/>
      <c r="BL335" s="22"/>
      <c r="BM335" s="22"/>
      <c r="BN335" s="22"/>
      <c r="BO335" s="22"/>
      <c r="BP335" s="22"/>
      <c r="BS335" t="str">
        <f t="shared" si="24"/>
        <v>CORRECT</v>
      </c>
    </row>
    <row r="336" spans="2:71" ht="240" x14ac:dyDescent="0.25">
      <c r="B336" s="1">
        <v>44522</v>
      </c>
      <c r="C336" t="s">
        <v>24</v>
      </c>
      <c r="D336">
        <v>3</v>
      </c>
      <c r="E336" t="s">
        <v>72</v>
      </c>
      <c r="F336" s="3" t="s">
        <v>83</v>
      </c>
      <c r="G336" s="34" t="s">
        <v>896</v>
      </c>
      <c r="H336" t="s">
        <v>17</v>
      </c>
      <c r="J336" s="3" t="s">
        <v>112</v>
      </c>
      <c r="K336" s="3" t="s">
        <v>112</v>
      </c>
      <c r="L336" s="3" t="s">
        <v>112</v>
      </c>
      <c r="M336" s="3" t="s">
        <v>112</v>
      </c>
      <c r="N336" s="3" t="s">
        <v>112</v>
      </c>
      <c r="O336" s="3" t="s">
        <v>112</v>
      </c>
      <c r="P336" s="3" t="s">
        <v>112</v>
      </c>
      <c r="Q336" s="3" t="s">
        <v>112</v>
      </c>
      <c r="R336" s="3" t="s">
        <v>112</v>
      </c>
      <c r="S336" s="3" t="s">
        <v>112</v>
      </c>
      <c r="T336" s="3" t="s">
        <v>112</v>
      </c>
      <c r="U336" s="3" t="s">
        <v>112</v>
      </c>
      <c r="V336" s="3" t="s">
        <v>112</v>
      </c>
      <c r="W336" s="3" t="s">
        <v>112</v>
      </c>
      <c r="X336" s="3"/>
      <c r="Y336" s="3" t="s">
        <v>112</v>
      </c>
      <c r="Z336" s="71"/>
      <c r="AA336" s="72" t="s">
        <v>929</v>
      </c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 t="s">
        <v>84</v>
      </c>
      <c r="BO336" s="22"/>
      <c r="BP336" s="22"/>
      <c r="BS336" t="str">
        <f t="shared" si="24"/>
        <v>CORRECT</v>
      </c>
    </row>
    <row r="337" spans="2:71" x14ac:dyDescent="0.25">
      <c r="B337" s="1">
        <v>44522</v>
      </c>
      <c r="C337" t="s">
        <v>24</v>
      </c>
      <c r="D337">
        <v>2.5</v>
      </c>
      <c r="E337" t="s">
        <v>268</v>
      </c>
      <c r="F337" s="3" t="s">
        <v>83</v>
      </c>
      <c r="G337" s="34" t="s">
        <v>897</v>
      </c>
      <c r="H337" t="s">
        <v>17</v>
      </c>
      <c r="J337" s="3" t="s">
        <v>112</v>
      </c>
      <c r="K337" s="3" t="s">
        <v>112</v>
      </c>
      <c r="L337" s="3" t="s">
        <v>112</v>
      </c>
      <c r="M337" s="3" t="s">
        <v>112</v>
      </c>
      <c r="N337" s="3" t="s">
        <v>112</v>
      </c>
      <c r="O337" s="3" t="s">
        <v>112</v>
      </c>
      <c r="P337" s="3" t="s">
        <v>112</v>
      </c>
      <c r="Q337" s="3" t="s">
        <v>112</v>
      </c>
      <c r="R337" s="3" t="s">
        <v>112</v>
      </c>
      <c r="S337" s="3" t="s">
        <v>112</v>
      </c>
      <c r="T337" s="3" t="s">
        <v>112</v>
      </c>
      <c r="U337" s="3" t="s">
        <v>112</v>
      </c>
      <c r="V337" s="3"/>
      <c r="W337" s="3" t="s">
        <v>112</v>
      </c>
      <c r="X337" s="3"/>
      <c r="Y337" s="3" t="s">
        <v>112</v>
      </c>
      <c r="Z337" s="71"/>
      <c r="AC337" s="22"/>
      <c r="AD337" s="22"/>
      <c r="AE337" s="22"/>
      <c r="AF337" s="22"/>
      <c r="AG337" s="22"/>
      <c r="AH337" s="22"/>
      <c r="AI337" s="22"/>
      <c r="AJ337" s="22"/>
      <c r="AK337" s="22" t="s">
        <v>84</v>
      </c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P337" s="22"/>
      <c r="BS337" t="str">
        <f t="shared" si="24"/>
        <v>CORRECT</v>
      </c>
    </row>
    <row r="338" spans="2:71" x14ac:dyDescent="0.25">
      <c r="B338" s="1">
        <v>44522</v>
      </c>
      <c r="C338" t="s">
        <v>24</v>
      </c>
      <c r="D338">
        <v>4.5</v>
      </c>
      <c r="E338" t="s">
        <v>91</v>
      </c>
      <c r="F338" s="3" t="s">
        <v>80</v>
      </c>
      <c r="G338" s="34" t="s">
        <v>898</v>
      </c>
      <c r="H338" t="s">
        <v>17</v>
      </c>
      <c r="J338" s="3" t="s">
        <v>82</v>
      </c>
      <c r="K338" s="3" t="s">
        <v>82</v>
      </c>
      <c r="L338" s="3" t="s">
        <v>82</v>
      </c>
      <c r="M338" s="3" t="s">
        <v>82</v>
      </c>
      <c r="N338" s="3" t="s">
        <v>82</v>
      </c>
      <c r="O338" s="3" t="s">
        <v>82</v>
      </c>
      <c r="P338" s="3" t="s">
        <v>82</v>
      </c>
      <c r="Q338" s="3" t="s">
        <v>82</v>
      </c>
      <c r="R338" s="3" t="s">
        <v>82</v>
      </c>
      <c r="S338" s="3" t="s">
        <v>82</v>
      </c>
      <c r="T338" s="3" t="s">
        <v>82</v>
      </c>
      <c r="U338" s="3" t="s">
        <v>82</v>
      </c>
      <c r="V338" s="3"/>
      <c r="W338" s="3" t="s">
        <v>82</v>
      </c>
      <c r="X338" s="3"/>
      <c r="Y338" s="3" t="s">
        <v>82</v>
      </c>
      <c r="Z338" s="71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 t="s">
        <v>21</v>
      </c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P338" s="22"/>
      <c r="BS338" t="str">
        <f t="shared" si="24"/>
        <v>CORRECT</v>
      </c>
    </row>
    <row r="339" spans="2:71" x14ac:dyDescent="0.25">
      <c r="B339" s="1">
        <v>44522</v>
      </c>
      <c r="C339" t="s">
        <v>24</v>
      </c>
      <c r="D339">
        <v>4.3499999999999996</v>
      </c>
      <c r="E339" t="s">
        <v>277</v>
      </c>
      <c r="F339" s="3" t="s">
        <v>83</v>
      </c>
      <c r="G339" s="34" t="s">
        <v>899</v>
      </c>
      <c r="H339" t="s">
        <v>17</v>
      </c>
      <c r="J339" s="3" t="s">
        <v>82</v>
      </c>
      <c r="K339" s="3" t="s">
        <v>82</v>
      </c>
      <c r="L339" s="3" t="s">
        <v>82</v>
      </c>
      <c r="M339" s="3" t="s">
        <v>82</v>
      </c>
      <c r="N339" s="3" t="s">
        <v>82</v>
      </c>
      <c r="O339" s="3" t="s">
        <v>82</v>
      </c>
      <c r="P339" s="3" t="s">
        <v>82</v>
      </c>
      <c r="Q339" s="3" t="s">
        <v>82</v>
      </c>
      <c r="R339" s="3" t="s">
        <v>82</v>
      </c>
      <c r="S339" s="3" t="s">
        <v>112</v>
      </c>
      <c r="T339" s="3" t="s">
        <v>112</v>
      </c>
      <c r="U339" s="3" t="s">
        <v>112</v>
      </c>
      <c r="V339" s="3"/>
      <c r="W339" s="3" t="s">
        <v>82</v>
      </c>
      <c r="X339" s="3"/>
      <c r="Y339" s="3" t="s">
        <v>82</v>
      </c>
      <c r="Z339" s="71"/>
      <c r="AA339" s="72">
        <f>1/4</f>
        <v>0.25</v>
      </c>
      <c r="AC339" s="22"/>
      <c r="AD339" s="22"/>
      <c r="AE339" s="22"/>
      <c r="AF339" s="22"/>
      <c r="AG339" s="22"/>
      <c r="AH339" s="22"/>
      <c r="AI339" s="22"/>
      <c r="AJ339" s="22"/>
      <c r="AK339" s="22"/>
      <c r="AL339" s="22" t="s">
        <v>84</v>
      </c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P339" s="22"/>
      <c r="BS339" t="str">
        <f t="shared" si="24"/>
        <v>CORRECT</v>
      </c>
    </row>
    <row r="340" spans="2:71" x14ac:dyDescent="0.25">
      <c r="B340" s="1">
        <v>44522</v>
      </c>
      <c r="C340" t="s">
        <v>24</v>
      </c>
      <c r="D340">
        <v>6.5</v>
      </c>
      <c r="E340" t="s">
        <v>5</v>
      </c>
      <c r="F340" s="3" t="s">
        <v>80</v>
      </c>
      <c r="G340" s="34" t="s">
        <v>900</v>
      </c>
      <c r="H340" t="s">
        <v>17</v>
      </c>
      <c r="J340" s="3" t="s">
        <v>82</v>
      </c>
      <c r="K340" s="3" t="s">
        <v>82</v>
      </c>
      <c r="L340" s="3" t="s">
        <v>82</v>
      </c>
      <c r="M340" s="3" t="s">
        <v>82</v>
      </c>
      <c r="N340" s="3" t="s">
        <v>82</v>
      </c>
      <c r="O340" s="3" t="s">
        <v>82</v>
      </c>
      <c r="P340" s="3" t="s">
        <v>82</v>
      </c>
      <c r="Q340" s="3" t="s">
        <v>82</v>
      </c>
      <c r="R340" s="3" t="s">
        <v>82</v>
      </c>
      <c r="S340" s="3" t="s">
        <v>82</v>
      </c>
      <c r="T340" s="3" t="s">
        <v>82</v>
      </c>
      <c r="U340" s="3" t="s">
        <v>82</v>
      </c>
      <c r="V340" s="3"/>
      <c r="W340" s="3" t="s">
        <v>82</v>
      </c>
      <c r="X340" s="3"/>
      <c r="Y340" s="3" t="s">
        <v>82</v>
      </c>
      <c r="Z340" s="71"/>
      <c r="AA340" s="72">
        <f>-2^2</f>
        <v>4</v>
      </c>
      <c r="AC340" s="22"/>
      <c r="AD340" s="22"/>
      <c r="AE340" s="22"/>
      <c r="AF340" s="22"/>
      <c r="AG340" s="22" t="s">
        <v>21</v>
      </c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P340" s="22"/>
      <c r="BS340" t="str">
        <f t="shared" si="24"/>
        <v>CORRECT</v>
      </c>
    </row>
    <row r="341" spans="2:71" x14ac:dyDescent="0.25">
      <c r="B341" s="1">
        <v>44561</v>
      </c>
      <c r="C341" t="s">
        <v>24</v>
      </c>
      <c r="D341">
        <f>1+55/60</f>
        <v>1.9166666666666665</v>
      </c>
      <c r="E341" t="s">
        <v>710</v>
      </c>
      <c r="F341" s="3" t="s">
        <v>80</v>
      </c>
      <c r="G341" s="34" t="s">
        <v>901</v>
      </c>
      <c r="H341" t="s">
        <v>17</v>
      </c>
      <c r="J341" s="3" t="s">
        <v>82</v>
      </c>
      <c r="K341" s="3" t="s">
        <v>82</v>
      </c>
      <c r="L341" s="3" t="s">
        <v>82</v>
      </c>
      <c r="M341" s="3" t="s">
        <v>82</v>
      </c>
      <c r="N341" s="3" t="s">
        <v>82</v>
      </c>
      <c r="O341" s="3" t="s">
        <v>82</v>
      </c>
      <c r="P341" s="3" t="s">
        <v>82</v>
      </c>
      <c r="Q341" s="3" t="s">
        <v>82</v>
      </c>
      <c r="R341" s="3" t="s">
        <v>82</v>
      </c>
      <c r="S341" s="3" t="s">
        <v>82</v>
      </c>
      <c r="T341" s="3" t="s">
        <v>82</v>
      </c>
      <c r="U341" s="3" t="s">
        <v>82</v>
      </c>
      <c r="V341" s="3"/>
      <c r="W341" s="3" t="s">
        <v>113</v>
      </c>
      <c r="X341" s="3" t="s">
        <v>113</v>
      </c>
      <c r="Y341" s="3" t="s">
        <v>113</v>
      </c>
      <c r="Z341" s="71"/>
      <c r="AC341" s="22"/>
      <c r="AD341" s="22"/>
      <c r="AE341" s="22" t="s">
        <v>21</v>
      </c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P341" s="22"/>
      <c r="BS341" t="str">
        <f t="shared" si="24"/>
        <v>CORRECT</v>
      </c>
    </row>
    <row r="342" spans="2:71" ht="45" x14ac:dyDescent="0.25">
      <c r="B342" s="1">
        <v>44561</v>
      </c>
      <c r="C342" t="s">
        <v>24</v>
      </c>
      <c r="D342">
        <v>4</v>
      </c>
      <c r="E342" t="s">
        <v>316</v>
      </c>
      <c r="F342" s="3" t="s">
        <v>133</v>
      </c>
      <c r="G342" s="34" t="s">
        <v>902</v>
      </c>
      <c r="H342" t="s">
        <v>17</v>
      </c>
      <c r="J342" s="3" t="s">
        <v>113</v>
      </c>
      <c r="K342" s="3" t="s">
        <v>113</v>
      </c>
      <c r="L342" s="3" t="s">
        <v>113</v>
      </c>
      <c r="M342" s="3" t="s">
        <v>113</v>
      </c>
      <c r="N342" s="3" t="s">
        <v>113</v>
      </c>
      <c r="O342" s="3" t="s">
        <v>113</v>
      </c>
      <c r="P342" s="3" t="s">
        <v>113</v>
      </c>
      <c r="Q342" s="3" t="s">
        <v>113</v>
      </c>
      <c r="R342" s="3" t="s">
        <v>113</v>
      </c>
      <c r="S342" s="3" t="s">
        <v>113</v>
      </c>
      <c r="T342" s="3" t="s">
        <v>113</v>
      </c>
      <c r="U342" s="3" t="s">
        <v>113</v>
      </c>
      <c r="V342" s="3"/>
      <c r="W342" s="3" t="s">
        <v>113</v>
      </c>
      <c r="X342" s="3" t="s">
        <v>113</v>
      </c>
      <c r="Y342" s="3" t="s">
        <v>113</v>
      </c>
      <c r="Z342" s="71" t="s">
        <v>1241</v>
      </c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 t="s">
        <v>132</v>
      </c>
      <c r="BM342" s="22"/>
      <c r="BN342" s="22"/>
      <c r="BO342" s="22"/>
      <c r="BP342" s="22"/>
      <c r="BS342" t="str">
        <f t="shared" si="24"/>
        <v>CORRECT</v>
      </c>
    </row>
    <row r="343" spans="2:71" x14ac:dyDescent="0.25">
      <c r="C343" t="s">
        <v>843</v>
      </c>
      <c r="F343" s="3"/>
      <c r="G343" s="34" t="s">
        <v>903</v>
      </c>
      <c r="H343" t="s">
        <v>17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71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P343" s="22"/>
      <c r="BS343" t="str">
        <f t="shared" si="24"/>
        <v>EMPTY</v>
      </c>
    </row>
    <row r="344" spans="2:71" x14ac:dyDescent="0.25">
      <c r="C344" t="s">
        <v>843</v>
      </c>
      <c r="F344" s="3"/>
      <c r="G344" s="34" t="s">
        <v>904</v>
      </c>
      <c r="H344" t="s">
        <v>17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71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P344" s="22"/>
      <c r="BS344" t="str">
        <f t="shared" ref="BS344:BS406" si="25">IF(COUNTA(AC344:BP344)=1,"CORRECT","EMPTY")</f>
        <v>EMPTY</v>
      </c>
    </row>
    <row r="345" spans="2:71" ht="120" x14ac:dyDescent="0.25">
      <c r="B345" s="1">
        <v>44530</v>
      </c>
      <c r="C345" t="s">
        <v>24</v>
      </c>
      <c r="D345">
        <f>5/6</f>
        <v>0.83333333333333337</v>
      </c>
      <c r="E345" t="s">
        <v>71</v>
      </c>
      <c r="F345" s="3" t="s">
        <v>83</v>
      </c>
      <c r="G345" s="34" t="s">
        <v>905</v>
      </c>
      <c r="H345" t="s">
        <v>17</v>
      </c>
      <c r="J345" s="3" t="s">
        <v>112</v>
      </c>
      <c r="K345" s="3" t="s">
        <v>112</v>
      </c>
      <c r="L345" s="3" t="s">
        <v>112</v>
      </c>
      <c r="M345" s="3" t="s">
        <v>112</v>
      </c>
      <c r="N345" s="3" t="s">
        <v>112</v>
      </c>
      <c r="O345" s="3" t="s">
        <v>112</v>
      </c>
      <c r="P345" s="3" t="s">
        <v>112</v>
      </c>
      <c r="Q345" s="3" t="s">
        <v>112</v>
      </c>
      <c r="R345" s="3" t="s">
        <v>112</v>
      </c>
      <c r="S345" s="3" t="s">
        <v>112</v>
      </c>
      <c r="T345" s="3" t="s">
        <v>112</v>
      </c>
      <c r="U345" s="3" t="s">
        <v>112</v>
      </c>
      <c r="V345" s="3" t="s">
        <v>112</v>
      </c>
      <c r="W345" s="3" t="s">
        <v>112</v>
      </c>
      <c r="X345" s="3" t="s">
        <v>112</v>
      </c>
      <c r="Y345" s="3" t="s">
        <v>112</v>
      </c>
      <c r="Z345" s="71" t="s">
        <v>930</v>
      </c>
      <c r="AA345" s="72" t="s">
        <v>931</v>
      </c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 t="s">
        <v>84</v>
      </c>
      <c r="BN345" s="22"/>
      <c r="BO345" s="22"/>
      <c r="BP345" s="22"/>
      <c r="BS345" t="str">
        <f t="shared" si="25"/>
        <v>CORRECT</v>
      </c>
    </row>
    <row r="346" spans="2:71" ht="240" x14ac:dyDescent="0.25">
      <c r="B346" s="1">
        <v>44530</v>
      </c>
      <c r="C346" t="s">
        <v>24</v>
      </c>
      <c r="D346">
        <v>8</v>
      </c>
      <c r="E346" t="s">
        <v>812</v>
      </c>
      <c r="F346" s="3" t="s">
        <v>83</v>
      </c>
      <c r="G346" s="34" t="s">
        <v>906</v>
      </c>
      <c r="H346" t="s">
        <v>17</v>
      </c>
      <c r="J346" s="3" t="s">
        <v>82</v>
      </c>
      <c r="K346" s="3" t="s">
        <v>82</v>
      </c>
      <c r="L346" s="3" t="s">
        <v>82</v>
      </c>
      <c r="M346" s="3" t="s">
        <v>82</v>
      </c>
      <c r="N346" s="3" t="s">
        <v>82</v>
      </c>
      <c r="O346" s="3" t="s">
        <v>82</v>
      </c>
      <c r="P346" s="3" t="s">
        <v>82</v>
      </c>
      <c r="Q346" s="3" t="s">
        <v>82</v>
      </c>
      <c r="R346" s="3" t="s">
        <v>82</v>
      </c>
      <c r="S346" s="3" t="s">
        <v>112</v>
      </c>
      <c r="T346" s="3" t="s">
        <v>112</v>
      </c>
      <c r="U346" s="3" t="s">
        <v>112</v>
      </c>
      <c r="V346" s="3" t="s">
        <v>112</v>
      </c>
      <c r="W346" s="3" t="s">
        <v>112</v>
      </c>
      <c r="X346" s="3" t="s">
        <v>112</v>
      </c>
      <c r="Y346" s="3" t="s">
        <v>112</v>
      </c>
      <c r="Z346" s="71" t="s">
        <v>933</v>
      </c>
      <c r="AA346" s="72" t="s">
        <v>932</v>
      </c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P346" s="22" t="s">
        <v>84</v>
      </c>
      <c r="BS346" t="str">
        <f t="shared" si="25"/>
        <v>CORRECT</v>
      </c>
    </row>
    <row r="347" spans="2:71" x14ac:dyDescent="0.25">
      <c r="C347" t="s">
        <v>843</v>
      </c>
      <c r="F347" s="3"/>
      <c r="G347" s="34" t="s">
        <v>907</v>
      </c>
      <c r="H347" t="s">
        <v>17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71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P347" s="22"/>
      <c r="BS347" t="str">
        <f t="shared" si="25"/>
        <v>EMPTY</v>
      </c>
    </row>
    <row r="348" spans="2:71" x14ac:dyDescent="0.25">
      <c r="C348" t="s">
        <v>843</v>
      </c>
      <c r="F348" s="3"/>
      <c r="G348" s="34" t="s">
        <v>908</v>
      </c>
      <c r="H348" t="s">
        <v>17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71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P348" s="22"/>
      <c r="BS348" t="str">
        <f t="shared" si="25"/>
        <v>EMPTY</v>
      </c>
    </row>
    <row r="349" spans="2:71" x14ac:dyDescent="0.25">
      <c r="C349" t="s">
        <v>843</v>
      </c>
      <c r="F349" s="3"/>
      <c r="G349" s="34" t="s">
        <v>909</v>
      </c>
      <c r="H349" t="s">
        <v>17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71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  <c r="BS349" t="str">
        <f t="shared" si="25"/>
        <v>EMPTY</v>
      </c>
    </row>
    <row r="350" spans="2:71" ht="30" x14ac:dyDescent="0.25">
      <c r="B350" s="1">
        <v>44531</v>
      </c>
      <c r="C350" t="s">
        <v>24</v>
      </c>
      <c r="D350">
        <v>6</v>
      </c>
      <c r="E350" t="s">
        <v>937</v>
      </c>
      <c r="F350" s="3" t="s">
        <v>83</v>
      </c>
      <c r="G350" s="34" t="s">
        <v>910</v>
      </c>
      <c r="H350" t="s">
        <v>17</v>
      </c>
      <c r="J350" s="3" t="s">
        <v>82</v>
      </c>
      <c r="K350" s="3" t="s">
        <v>82</v>
      </c>
      <c r="L350" s="3" t="s">
        <v>82</v>
      </c>
      <c r="M350" s="3" t="s">
        <v>82</v>
      </c>
      <c r="N350" s="3" t="s">
        <v>82</v>
      </c>
      <c r="O350" s="3" t="s">
        <v>82</v>
      </c>
      <c r="P350" s="3" t="s">
        <v>82</v>
      </c>
      <c r="Q350" s="3" t="s">
        <v>82</v>
      </c>
      <c r="R350" s="3" t="s">
        <v>82</v>
      </c>
      <c r="S350" s="3" t="s">
        <v>82</v>
      </c>
      <c r="T350" s="3" t="s">
        <v>82</v>
      </c>
      <c r="U350" s="3" t="s">
        <v>82</v>
      </c>
      <c r="V350" s="3" t="s">
        <v>82</v>
      </c>
      <c r="W350" s="3" t="s">
        <v>82</v>
      </c>
      <c r="X350" s="3" t="s">
        <v>82</v>
      </c>
      <c r="Y350" s="3" t="s">
        <v>82</v>
      </c>
      <c r="Z350" s="71"/>
      <c r="AA350" s="72" t="s">
        <v>938</v>
      </c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 t="s">
        <v>84</v>
      </c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P350" s="22"/>
      <c r="BS350" t="str">
        <f t="shared" si="25"/>
        <v>CORRECT</v>
      </c>
    </row>
    <row r="351" spans="2:71" ht="30" x14ac:dyDescent="0.25">
      <c r="B351" s="1">
        <v>44531</v>
      </c>
      <c r="C351" t="s">
        <v>24</v>
      </c>
      <c r="D351">
        <v>7</v>
      </c>
      <c r="E351" t="s">
        <v>53</v>
      </c>
      <c r="F351" s="3" t="s">
        <v>83</v>
      </c>
      <c r="G351" s="34" t="s">
        <v>911</v>
      </c>
      <c r="H351" t="s">
        <v>17</v>
      </c>
      <c r="J351" s="3" t="s">
        <v>82</v>
      </c>
      <c r="K351" s="3" t="s">
        <v>82</v>
      </c>
      <c r="L351" s="3" t="s">
        <v>82</v>
      </c>
      <c r="M351" s="3" t="s">
        <v>82</v>
      </c>
      <c r="N351" s="3" t="s">
        <v>82</v>
      </c>
      <c r="O351" s="3" t="s">
        <v>82</v>
      </c>
      <c r="P351" s="3" t="s">
        <v>82</v>
      </c>
      <c r="Q351" s="3" t="s">
        <v>82</v>
      </c>
      <c r="R351" s="3" t="s">
        <v>82</v>
      </c>
      <c r="S351" s="3" t="s">
        <v>82</v>
      </c>
      <c r="T351" s="3" t="s">
        <v>82</v>
      </c>
      <c r="U351" s="3" t="s">
        <v>82</v>
      </c>
      <c r="V351" s="3" t="s">
        <v>82</v>
      </c>
      <c r="W351" s="3" t="s">
        <v>82</v>
      </c>
      <c r="X351" s="3" t="s">
        <v>82</v>
      </c>
      <c r="Y351" s="3" t="s">
        <v>82</v>
      </c>
      <c r="Z351" s="71"/>
      <c r="AA351" s="72" t="s">
        <v>946</v>
      </c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 t="s">
        <v>132</v>
      </c>
      <c r="BG351" s="22"/>
      <c r="BH351" s="22"/>
      <c r="BI351" s="22"/>
      <c r="BJ351" s="22"/>
      <c r="BK351" s="22"/>
      <c r="BL351" s="22"/>
      <c r="BM351" s="22"/>
      <c r="BN351" s="22"/>
      <c r="BO351" s="22"/>
      <c r="BP351" s="22"/>
      <c r="BS351" t="str">
        <f t="shared" si="25"/>
        <v>CORRECT</v>
      </c>
    </row>
    <row r="352" spans="2:71" x14ac:dyDescent="0.25">
      <c r="B352" s="1">
        <v>44561</v>
      </c>
      <c r="C352" t="s">
        <v>24</v>
      </c>
      <c r="D352">
        <v>6</v>
      </c>
      <c r="E352" t="s">
        <v>55</v>
      </c>
      <c r="F352" s="3" t="s">
        <v>133</v>
      </c>
      <c r="G352" s="34" t="s">
        <v>912</v>
      </c>
      <c r="H352" t="s">
        <v>17</v>
      </c>
      <c r="J352" s="3" t="s">
        <v>82</v>
      </c>
      <c r="K352" s="3" t="s">
        <v>82</v>
      </c>
      <c r="L352" s="3" t="s">
        <v>82</v>
      </c>
      <c r="M352" s="3" t="s">
        <v>82</v>
      </c>
      <c r="N352" s="3" t="s">
        <v>82</v>
      </c>
      <c r="O352" s="3" t="s">
        <v>82</v>
      </c>
      <c r="P352" s="3" t="s">
        <v>82</v>
      </c>
      <c r="Q352" s="3" t="s">
        <v>82</v>
      </c>
      <c r="R352" s="3" t="s">
        <v>82</v>
      </c>
      <c r="S352" s="3" t="s">
        <v>82</v>
      </c>
      <c r="T352" s="3" t="s">
        <v>846</v>
      </c>
      <c r="U352" s="3" t="s">
        <v>846</v>
      </c>
      <c r="V352" s="3" t="s">
        <v>82</v>
      </c>
      <c r="W352" s="3" t="s">
        <v>82</v>
      </c>
      <c r="X352" s="3" t="s">
        <v>846</v>
      </c>
      <c r="Y352" s="3" t="s">
        <v>82</v>
      </c>
      <c r="Z352" s="71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 t="s">
        <v>132</v>
      </c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  <c r="BS352" t="str">
        <f t="shared" si="25"/>
        <v>CORRECT</v>
      </c>
    </row>
    <row r="353" spans="2:71" x14ac:dyDescent="0.25">
      <c r="B353" s="1">
        <v>44561</v>
      </c>
      <c r="C353" t="s">
        <v>24</v>
      </c>
      <c r="D353">
        <v>4</v>
      </c>
      <c r="E353" t="s">
        <v>90</v>
      </c>
      <c r="F353" s="3" t="s">
        <v>467</v>
      </c>
      <c r="G353" s="34" t="s">
        <v>913</v>
      </c>
      <c r="H353" t="s">
        <v>17</v>
      </c>
      <c r="J353" s="3" t="s">
        <v>82</v>
      </c>
      <c r="K353" s="3" t="s">
        <v>82</v>
      </c>
      <c r="L353" s="3" t="s">
        <v>82</v>
      </c>
      <c r="M353" s="3" t="s">
        <v>82</v>
      </c>
      <c r="N353" s="3" t="s">
        <v>82</v>
      </c>
      <c r="O353" s="3" t="s">
        <v>82</v>
      </c>
      <c r="P353" s="3" t="s">
        <v>82</v>
      </c>
      <c r="Q353" s="3" t="s">
        <v>82</v>
      </c>
      <c r="R353" s="3" t="s">
        <v>82</v>
      </c>
      <c r="S353" s="3" t="s">
        <v>82</v>
      </c>
      <c r="T353" s="3" t="s">
        <v>82</v>
      </c>
      <c r="U353" s="3" t="s">
        <v>82</v>
      </c>
      <c r="V353" s="3" t="s">
        <v>82</v>
      </c>
      <c r="W353" s="3" t="s">
        <v>82</v>
      </c>
      <c r="X353" s="3" t="s">
        <v>82</v>
      </c>
      <c r="Y353" s="3" t="s">
        <v>82</v>
      </c>
      <c r="Z353" s="71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 t="s">
        <v>21</v>
      </c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S353" t="str">
        <f t="shared" si="25"/>
        <v>CORRECT</v>
      </c>
    </row>
    <row r="354" spans="2:71" x14ac:dyDescent="0.25">
      <c r="B354" s="1">
        <v>44561</v>
      </c>
      <c r="C354" t="s">
        <v>24</v>
      </c>
      <c r="D354">
        <v>1</v>
      </c>
      <c r="E354" t="s">
        <v>784</v>
      </c>
      <c r="F354" s="3" t="s">
        <v>133</v>
      </c>
      <c r="G354" s="34" t="s">
        <v>914</v>
      </c>
      <c r="H354" t="s">
        <v>17</v>
      </c>
      <c r="J354" s="3" t="s">
        <v>82</v>
      </c>
      <c r="K354" s="3" t="s">
        <v>82</v>
      </c>
      <c r="L354" s="3" t="s">
        <v>82</v>
      </c>
      <c r="M354" s="3" t="s">
        <v>82</v>
      </c>
      <c r="N354" s="3" t="s">
        <v>82</v>
      </c>
      <c r="O354" s="3" t="s">
        <v>82</v>
      </c>
      <c r="P354" s="3" t="s">
        <v>82</v>
      </c>
      <c r="Q354" s="3" t="s">
        <v>82</v>
      </c>
      <c r="R354" s="3" t="s">
        <v>82</v>
      </c>
      <c r="S354" s="3" t="s">
        <v>82</v>
      </c>
      <c r="T354" s="3" t="s">
        <v>82</v>
      </c>
      <c r="U354" s="3" t="s">
        <v>82</v>
      </c>
      <c r="V354" s="3" t="s">
        <v>82</v>
      </c>
      <c r="W354" s="3" t="s">
        <v>82</v>
      </c>
      <c r="X354" s="3" t="s">
        <v>82</v>
      </c>
      <c r="Y354" s="3" t="s">
        <v>82</v>
      </c>
      <c r="Z354" s="71"/>
      <c r="AC354" s="22"/>
      <c r="AD354" s="22"/>
      <c r="AE354" s="22"/>
      <c r="AF354" s="22"/>
      <c r="AG354" s="22"/>
      <c r="AH354" s="22"/>
      <c r="AI354" s="22"/>
      <c r="AJ354" s="22"/>
      <c r="AK354" s="22" t="s">
        <v>132</v>
      </c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  <c r="BS354" t="str">
        <f t="shared" si="25"/>
        <v>CORRECT</v>
      </c>
    </row>
    <row r="355" spans="2:71" x14ac:dyDescent="0.25">
      <c r="B355" s="1">
        <v>44561</v>
      </c>
      <c r="C355" t="s">
        <v>24</v>
      </c>
      <c r="D355">
        <f>2+27/60</f>
        <v>2.4500000000000002</v>
      </c>
      <c r="E355" t="s">
        <v>91</v>
      </c>
      <c r="F355" s="3" t="s">
        <v>467</v>
      </c>
      <c r="G355" s="34" t="s">
        <v>915</v>
      </c>
      <c r="H355" t="s">
        <v>17</v>
      </c>
      <c r="J355" s="3" t="s">
        <v>82</v>
      </c>
      <c r="K355" s="3" t="s">
        <v>82</v>
      </c>
      <c r="L355" s="3" t="s">
        <v>82</v>
      </c>
      <c r="M355" s="3" t="s">
        <v>82</v>
      </c>
      <c r="N355" s="3" t="s">
        <v>82</v>
      </c>
      <c r="O355" s="3" t="s">
        <v>82</v>
      </c>
      <c r="P355" s="3" t="s">
        <v>82</v>
      </c>
      <c r="Q355" s="3" t="s">
        <v>82</v>
      </c>
      <c r="R355" s="3" t="s">
        <v>82</v>
      </c>
      <c r="S355" s="3" t="s">
        <v>82</v>
      </c>
      <c r="T355" s="3" t="s">
        <v>82</v>
      </c>
      <c r="U355" s="3" t="s">
        <v>82</v>
      </c>
      <c r="V355" s="3" t="s">
        <v>82</v>
      </c>
      <c r="W355" s="3" t="s">
        <v>82</v>
      </c>
      <c r="X355" s="3" t="s">
        <v>82</v>
      </c>
      <c r="Y355" s="3" t="s">
        <v>82</v>
      </c>
      <c r="Z355" s="71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 t="s">
        <v>21</v>
      </c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  <c r="BS355" t="str">
        <f t="shared" si="25"/>
        <v>CORRECT</v>
      </c>
    </row>
    <row r="356" spans="2:71" x14ac:dyDescent="0.25">
      <c r="B356" s="1">
        <v>44561</v>
      </c>
      <c r="C356" t="s">
        <v>24</v>
      </c>
      <c r="D356">
        <f>2+41/60</f>
        <v>2.6833333333333336</v>
      </c>
      <c r="E356" t="s">
        <v>4</v>
      </c>
      <c r="F356" s="3" t="s">
        <v>467</v>
      </c>
      <c r="G356" s="34" t="s">
        <v>916</v>
      </c>
      <c r="H356" t="s">
        <v>17</v>
      </c>
      <c r="J356" s="3" t="s">
        <v>82</v>
      </c>
      <c r="K356" s="3" t="s">
        <v>82</v>
      </c>
      <c r="L356" s="3" t="s">
        <v>82</v>
      </c>
      <c r="M356" s="3" t="s">
        <v>82</v>
      </c>
      <c r="N356" s="3" t="s">
        <v>82</v>
      </c>
      <c r="O356" s="3" t="s">
        <v>82</v>
      </c>
      <c r="P356" s="3" t="s">
        <v>82</v>
      </c>
      <c r="Q356" s="3" t="s">
        <v>82</v>
      </c>
      <c r="R356" s="3" t="s">
        <v>82</v>
      </c>
      <c r="S356" s="3" t="s">
        <v>82</v>
      </c>
      <c r="T356" s="3" t="s">
        <v>82</v>
      </c>
      <c r="U356" s="3" t="s">
        <v>82</v>
      </c>
      <c r="V356" s="3" t="s">
        <v>82</v>
      </c>
      <c r="W356" s="3" t="s">
        <v>82</v>
      </c>
      <c r="X356" s="3" t="s">
        <v>82</v>
      </c>
      <c r="Y356" s="3" t="s">
        <v>82</v>
      </c>
      <c r="Z356" s="71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 t="s">
        <v>21</v>
      </c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  <c r="BS356" t="str">
        <f t="shared" si="25"/>
        <v>CORRECT</v>
      </c>
    </row>
    <row r="357" spans="2:71" x14ac:dyDescent="0.25">
      <c r="C357" t="s">
        <v>843</v>
      </c>
      <c r="F357" s="3"/>
      <c r="G357" s="34" t="s">
        <v>917</v>
      </c>
      <c r="H357" t="s">
        <v>17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71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S357" t="str">
        <f t="shared" si="25"/>
        <v>EMPTY</v>
      </c>
    </row>
    <row r="358" spans="2:71" x14ac:dyDescent="0.25">
      <c r="C358" t="s">
        <v>843</v>
      </c>
      <c r="F358" s="3"/>
      <c r="G358" s="34" t="s">
        <v>918</v>
      </c>
      <c r="H358" t="s">
        <v>17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71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  <c r="BS358" t="str">
        <f t="shared" si="25"/>
        <v>EMPTY</v>
      </c>
    </row>
    <row r="359" spans="2:71" x14ac:dyDescent="0.25">
      <c r="C359" t="s">
        <v>843</v>
      </c>
      <c r="F359" s="3"/>
      <c r="G359" s="34" t="s">
        <v>919</v>
      </c>
      <c r="H359" t="s">
        <v>17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71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P359" s="22"/>
      <c r="BS359" t="str">
        <f t="shared" si="25"/>
        <v>EMPTY</v>
      </c>
    </row>
    <row r="360" spans="2:71" x14ac:dyDescent="0.25">
      <c r="C360" t="s">
        <v>843</v>
      </c>
      <c r="F360" s="3"/>
      <c r="G360" s="34" t="s">
        <v>920</v>
      </c>
      <c r="H360" t="s">
        <v>17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71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  <c r="BS360" t="str">
        <f t="shared" si="25"/>
        <v>EMPTY</v>
      </c>
    </row>
    <row r="361" spans="2:71" x14ac:dyDescent="0.25">
      <c r="C361" t="s">
        <v>843</v>
      </c>
      <c r="F361" s="3"/>
      <c r="G361" s="34" t="s">
        <v>921</v>
      </c>
      <c r="H361" t="s">
        <v>17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71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  <c r="BS361" t="str">
        <f t="shared" si="25"/>
        <v>EMPTY</v>
      </c>
    </row>
    <row r="362" spans="2:71" x14ac:dyDescent="0.25">
      <c r="C362" t="s">
        <v>843</v>
      </c>
      <c r="F362" s="3"/>
      <c r="G362" s="34" t="s">
        <v>922</v>
      </c>
      <c r="H362" t="s">
        <v>17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71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  <c r="BS362" t="str">
        <f t="shared" si="25"/>
        <v>EMPTY</v>
      </c>
    </row>
    <row r="363" spans="2:71" ht="210" x14ac:dyDescent="0.25">
      <c r="B363" s="4">
        <v>44531</v>
      </c>
      <c r="C363" s="3" t="s">
        <v>24</v>
      </c>
      <c r="D363" s="3">
        <v>5</v>
      </c>
      <c r="E363" t="s">
        <v>53</v>
      </c>
      <c r="F363" s="3" t="s">
        <v>83</v>
      </c>
      <c r="G363" s="34" t="s">
        <v>923</v>
      </c>
      <c r="H363" t="s">
        <v>17</v>
      </c>
      <c r="J363" s="3" t="s">
        <v>82</v>
      </c>
      <c r="K363" s="3" t="s">
        <v>82</v>
      </c>
      <c r="L363" s="3" t="s">
        <v>82</v>
      </c>
      <c r="M363" s="3" t="s">
        <v>82</v>
      </c>
      <c r="N363" s="3" t="s">
        <v>82</v>
      </c>
      <c r="O363" s="3" t="s">
        <v>82</v>
      </c>
      <c r="P363" s="3" t="s">
        <v>82</v>
      </c>
      <c r="Q363" s="3" t="s">
        <v>82</v>
      </c>
      <c r="R363" s="3" t="s">
        <v>82</v>
      </c>
      <c r="S363" s="3" t="s">
        <v>82</v>
      </c>
      <c r="T363" s="3" t="s">
        <v>82</v>
      </c>
      <c r="U363" s="3" t="s">
        <v>82</v>
      </c>
      <c r="V363" s="3" t="s">
        <v>82</v>
      </c>
      <c r="W363" s="3" t="s">
        <v>82</v>
      </c>
      <c r="X363" s="3" t="s">
        <v>82</v>
      </c>
      <c r="Y363" s="3" t="s">
        <v>82</v>
      </c>
      <c r="Z363" s="71" t="s">
        <v>936</v>
      </c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142" t="s">
        <v>84</v>
      </c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  <c r="BS363" t="str">
        <f t="shared" si="25"/>
        <v>CORRECT</v>
      </c>
    </row>
    <row r="364" spans="2:71" x14ac:dyDescent="0.25">
      <c r="B364" s="4">
        <v>44531</v>
      </c>
      <c r="C364" s="3" t="s">
        <v>24</v>
      </c>
      <c r="D364" s="3">
        <f>1.75</f>
        <v>1.75</v>
      </c>
      <c r="E364" t="s">
        <v>53</v>
      </c>
      <c r="F364" s="3" t="s">
        <v>80</v>
      </c>
      <c r="G364" s="34" t="s">
        <v>924</v>
      </c>
      <c r="H364" t="s">
        <v>17</v>
      </c>
      <c r="J364" s="3" t="s">
        <v>82</v>
      </c>
      <c r="K364" s="3" t="s">
        <v>82</v>
      </c>
      <c r="L364" s="3" t="s">
        <v>82</v>
      </c>
      <c r="M364" s="3" t="s">
        <v>82</v>
      </c>
      <c r="N364" s="3" t="s">
        <v>82</v>
      </c>
      <c r="O364" s="3" t="s">
        <v>82</v>
      </c>
      <c r="P364" s="3" t="s">
        <v>82</v>
      </c>
      <c r="Q364" s="3" t="s">
        <v>82</v>
      </c>
      <c r="R364" s="3" t="s">
        <v>82</v>
      </c>
      <c r="S364" s="3" t="s">
        <v>82</v>
      </c>
      <c r="T364" s="3" t="s">
        <v>82</v>
      </c>
      <c r="U364" s="3" t="s">
        <v>82</v>
      </c>
      <c r="V364" s="3" t="s">
        <v>82</v>
      </c>
      <c r="W364" s="3" t="s">
        <v>82</v>
      </c>
      <c r="X364" s="3" t="s">
        <v>82</v>
      </c>
      <c r="Y364" s="3" t="s">
        <v>82</v>
      </c>
      <c r="Z364" s="71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 t="s">
        <v>21</v>
      </c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  <c r="BS364" t="str">
        <f t="shared" si="25"/>
        <v>CORRECT</v>
      </c>
    </row>
    <row r="365" spans="2:71" ht="180" x14ac:dyDescent="0.25">
      <c r="B365" s="1">
        <v>44531</v>
      </c>
      <c r="C365" t="s">
        <v>24</v>
      </c>
      <c r="D365">
        <v>1.75</v>
      </c>
      <c r="E365" t="s">
        <v>268</v>
      </c>
      <c r="F365" s="3" t="s">
        <v>83</v>
      </c>
      <c r="G365" s="34" t="s">
        <v>925</v>
      </c>
      <c r="H365" t="s">
        <v>17</v>
      </c>
      <c r="J365" s="3" t="s">
        <v>82</v>
      </c>
      <c r="K365" s="3" t="s">
        <v>82</v>
      </c>
      <c r="L365" s="3" t="s">
        <v>82</v>
      </c>
      <c r="M365" s="3" t="s">
        <v>82</v>
      </c>
      <c r="N365" s="3" t="s">
        <v>82</v>
      </c>
      <c r="O365" s="3" t="s">
        <v>82</v>
      </c>
      <c r="P365" s="3" t="s">
        <v>82</v>
      </c>
      <c r="Q365" s="3" t="s">
        <v>82</v>
      </c>
      <c r="R365" s="3" t="s">
        <v>82</v>
      </c>
      <c r="S365" s="3" t="s">
        <v>82</v>
      </c>
      <c r="T365" s="3" t="s">
        <v>82</v>
      </c>
      <c r="U365" s="3" t="s">
        <v>82</v>
      </c>
      <c r="V365" s="3" t="s">
        <v>82</v>
      </c>
      <c r="W365" s="3" t="s">
        <v>112</v>
      </c>
      <c r="X365" s="3" t="s">
        <v>112</v>
      </c>
      <c r="Y365" s="3" t="s">
        <v>112</v>
      </c>
      <c r="Z365" s="71" t="s">
        <v>935</v>
      </c>
      <c r="AC365" s="22"/>
      <c r="AD365" s="22"/>
      <c r="AE365" s="22"/>
      <c r="AF365" s="22"/>
      <c r="AG365" s="22"/>
      <c r="AH365" s="22"/>
      <c r="AI365" s="22"/>
      <c r="AJ365" s="22"/>
      <c r="AK365" s="22" t="s">
        <v>84</v>
      </c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  <c r="BS365" t="str">
        <f t="shared" si="25"/>
        <v>CORRECT</v>
      </c>
    </row>
    <row r="366" spans="2:71" x14ac:dyDescent="0.25">
      <c r="B366" s="1">
        <v>44531</v>
      </c>
      <c r="C366" t="s">
        <v>24</v>
      </c>
      <c r="D366">
        <f>2+16/60</f>
        <v>2.2666666666666666</v>
      </c>
      <c r="E366" t="s">
        <v>514</v>
      </c>
      <c r="F366" s="3" t="s">
        <v>80</v>
      </c>
      <c r="G366" s="34" t="s">
        <v>926</v>
      </c>
      <c r="H366" t="s">
        <v>17</v>
      </c>
      <c r="J366" s="3" t="s">
        <v>82</v>
      </c>
      <c r="K366" s="3" t="s">
        <v>82</v>
      </c>
      <c r="L366" s="3" t="s">
        <v>82</v>
      </c>
      <c r="M366" s="3" t="s">
        <v>82</v>
      </c>
      <c r="N366" s="3" t="s">
        <v>82</v>
      </c>
      <c r="O366" s="3" t="s">
        <v>82</v>
      </c>
      <c r="P366" s="3" t="s">
        <v>82</v>
      </c>
      <c r="Q366" s="3" t="s">
        <v>82</v>
      </c>
      <c r="R366" s="3" t="s">
        <v>82</v>
      </c>
      <c r="S366" s="3" t="s">
        <v>82</v>
      </c>
      <c r="T366" s="3" t="s">
        <v>82</v>
      </c>
      <c r="U366" s="3" t="s">
        <v>82</v>
      </c>
      <c r="V366" s="3" t="s">
        <v>82</v>
      </c>
      <c r="W366" s="3" t="s">
        <v>82</v>
      </c>
      <c r="X366" s="3" t="s">
        <v>82</v>
      </c>
      <c r="Y366" s="3" t="s">
        <v>82</v>
      </c>
      <c r="Z366" s="71"/>
      <c r="AC366" s="22"/>
      <c r="AD366" s="22" t="s">
        <v>21</v>
      </c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  <c r="BS366" t="str">
        <f t="shared" si="25"/>
        <v>CORRECT</v>
      </c>
    </row>
    <row r="367" spans="2:71" ht="225" x14ac:dyDescent="0.25">
      <c r="B367" s="1">
        <v>44531</v>
      </c>
      <c r="C367" t="s">
        <v>24</v>
      </c>
      <c r="D367">
        <v>3.75</v>
      </c>
      <c r="E367" t="s">
        <v>72</v>
      </c>
      <c r="F367" s="3" t="s">
        <v>83</v>
      </c>
      <c r="G367" s="34" t="s">
        <v>927</v>
      </c>
      <c r="H367" t="s">
        <v>17</v>
      </c>
      <c r="J367" s="3" t="s">
        <v>82</v>
      </c>
      <c r="K367" s="3" t="s">
        <v>82</v>
      </c>
      <c r="L367" s="3" t="s">
        <v>82</v>
      </c>
      <c r="M367" s="3" t="s">
        <v>82</v>
      </c>
      <c r="N367" s="3" t="s">
        <v>82</v>
      </c>
      <c r="O367" s="3" t="s">
        <v>82</v>
      </c>
      <c r="P367" s="3" t="s">
        <v>82</v>
      </c>
      <c r="Q367" s="3" t="s">
        <v>82</v>
      </c>
      <c r="R367" s="3" t="s">
        <v>82</v>
      </c>
      <c r="S367" s="3" t="s">
        <v>82</v>
      </c>
      <c r="T367" s="3" t="s">
        <v>82</v>
      </c>
      <c r="U367" s="3" t="s">
        <v>82</v>
      </c>
      <c r="V367" s="3" t="s">
        <v>82</v>
      </c>
      <c r="W367" s="3" t="s">
        <v>82</v>
      </c>
      <c r="X367" s="3" t="s">
        <v>82</v>
      </c>
      <c r="Y367" s="3" t="s">
        <v>82</v>
      </c>
      <c r="Z367" s="71" t="s">
        <v>934</v>
      </c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 t="s">
        <v>84</v>
      </c>
      <c r="BO367" s="22"/>
      <c r="BP367" s="22"/>
      <c r="BS367" t="str">
        <f t="shared" si="25"/>
        <v>CORRECT</v>
      </c>
    </row>
    <row r="368" spans="2:71" ht="105" x14ac:dyDescent="0.25">
      <c r="B368" s="1">
        <v>44537</v>
      </c>
      <c r="C368" t="s">
        <v>1799</v>
      </c>
      <c r="D368" s="54">
        <f>2+52/60</f>
        <v>2.8666666666666667</v>
      </c>
      <c r="E368" t="s">
        <v>3</v>
      </c>
      <c r="F368" s="3" t="s">
        <v>83</v>
      </c>
      <c r="G368" s="34" t="s">
        <v>1015</v>
      </c>
      <c r="H368" t="s">
        <v>17</v>
      </c>
      <c r="J368" s="3" t="s">
        <v>82</v>
      </c>
      <c r="K368" s="3" t="s">
        <v>82</v>
      </c>
      <c r="L368" s="3" t="s">
        <v>82</v>
      </c>
      <c r="M368" s="3" t="s">
        <v>82</v>
      </c>
      <c r="N368" s="3" t="s">
        <v>82</v>
      </c>
      <c r="O368" s="3" t="s">
        <v>82</v>
      </c>
      <c r="P368" s="3" t="s">
        <v>82</v>
      </c>
      <c r="Q368" s="3" t="s">
        <v>82</v>
      </c>
      <c r="R368" s="3" t="s">
        <v>82</v>
      </c>
      <c r="S368" s="3" t="s">
        <v>82</v>
      </c>
      <c r="T368" s="3" t="s">
        <v>82</v>
      </c>
      <c r="U368" s="3" t="s">
        <v>112</v>
      </c>
      <c r="V368" s="3"/>
      <c r="W368" s="3"/>
      <c r="X368" s="3"/>
      <c r="Y368" s="3"/>
      <c r="Z368" s="71" t="s">
        <v>1060</v>
      </c>
      <c r="AC368" s="22" t="s">
        <v>132</v>
      </c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P368" s="22"/>
      <c r="BS368" t="str">
        <f t="shared" si="25"/>
        <v>CORRECT</v>
      </c>
    </row>
    <row r="369" spans="2:71" ht="45" x14ac:dyDescent="0.25">
      <c r="B369" s="1">
        <v>44537</v>
      </c>
      <c r="C369" t="s">
        <v>24</v>
      </c>
      <c r="D369" s="54">
        <v>4</v>
      </c>
      <c r="E369" t="s">
        <v>56</v>
      </c>
      <c r="F369" s="3" t="s">
        <v>83</v>
      </c>
      <c r="G369" s="34" t="s">
        <v>1016</v>
      </c>
      <c r="H369" t="s">
        <v>17</v>
      </c>
      <c r="J369" s="3" t="s">
        <v>82</v>
      </c>
      <c r="K369" s="3" t="s">
        <v>82</v>
      </c>
      <c r="L369" s="3" t="s">
        <v>82</v>
      </c>
      <c r="M369" s="3" t="s">
        <v>82</v>
      </c>
      <c r="N369" s="3" t="s">
        <v>82</v>
      </c>
      <c r="O369" s="3" t="s">
        <v>82</v>
      </c>
      <c r="P369" s="3" t="s">
        <v>82</v>
      </c>
      <c r="Q369" s="3" t="s">
        <v>82</v>
      </c>
      <c r="R369" s="3" t="s">
        <v>82</v>
      </c>
      <c r="S369" s="3" t="s">
        <v>82</v>
      </c>
      <c r="T369" s="3" t="s">
        <v>82</v>
      </c>
      <c r="U369" s="3" t="s">
        <v>112</v>
      </c>
      <c r="V369" s="3"/>
      <c r="W369" s="3"/>
      <c r="X369" s="3" t="s">
        <v>112</v>
      </c>
      <c r="Y369" s="3"/>
      <c r="Z369" s="71"/>
      <c r="AA369" s="72" t="s">
        <v>1061</v>
      </c>
      <c r="AC369" s="22"/>
      <c r="AD369" s="22"/>
      <c r="AE369" s="22"/>
      <c r="AF369" s="22"/>
      <c r="AG369" s="22"/>
      <c r="AH369" s="22" t="s">
        <v>84</v>
      </c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P369" s="22"/>
      <c r="BS369" t="str">
        <f t="shared" si="25"/>
        <v>CORRECT</v>
      </c>
    </row>
    <row r="370" spans="2:71" x14ac:dyDescent="0.25">
      <c r="B370" s="1">
        <v>44537</v>
      </c>
      <c r="C370" t="s">
        <v>24</v>
      </c>
      <c r="D370" s="54">
        <f>1+48/60</f>
        <v>1.8</v>
      </c>
      <c r="E370" t="s">
        <v>267</v>
      </c>
      <c r="F370" s="3" t="s">
        <v>80</v>
      </c>
      <c r="G370" s="34" t="s">
        <v>1017</v>
      </c>
      <c r="H370" t="s">
        <v>17</v>
      </c>
      <c r="J370" s="3" t="s">
        <v>82</v>
      </c>
      <c r="K370" s="3" t="s">
        <v>82</v>
      </c>
      <c r="L370" s="3" t="s">
        <v>82</v>
      </c>
      <c r="M370" s="3" t="s">
        <v>82</v>
      </c>
      <c r="N370" s="3" t="s">
        <v>82</v>
      </c>
      <c r="O370" s="3" t="s">
        <v>82</v>
      </c>
      <c r="P370" s="3" t="s">
        <v>82</v>
      </c>
      <c r="Q370" s="3" t="s">
        <v>82</v>
      </c>
      <c r="R370" s="3" t="s">
        <v>82</v>
      </c>
      <c r="S370" s="3" t="s">
        <v>82</v>
      </c>
      <c r="T370" s="3" t="s">
        <v>82</v>
      </c>
      <c r="U370" s="3" t="s">
        <v>112</v>
      </c>
      <c r="V370" s="3"/>
      <c r="W370" s="3"/>
      <c r="X370" s="3"/>
      <c r="Y370" s="3"/>
      <c r="Z370" s="71"/>
      <c r="AC370" s="22"/>
      <c r="AD370" s="22"/>
      <c r="AE370" s="22"/>
      <c r="AF370" s="22"/>
      <c r="AG370" s="22"/>
      <c r="AH370" s="22"/>
      <c r="AI370" s="22"/>
      <c r="AJ370" s="22"/>
      <c r="AK370" s="22" t="s">
        <v>21</v>
      </c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P370" s="22"/>
      <c r="BS370" t="str">
        <f t="shared" si="25"/>
        <v>CORRECT</v>
      </c>
    </row>
    <row r="371" spans="2:71" x14ac:dyDescent="0.25">
      <c r="B371" s="1">
        <v>44537</v>
      </c>
      <c r="C371" t="s">
        <v>24</v>
      </c>
      <c r="D371" s="54">
        <f>2+38/60</f>
        <v>2.6333333333333333</v>
      </c>
      <c r="E371" t="s">
        <v>10</v>
      </c>
      <c r="F371" s="3" t="s">
        <v>467</v>
      </c>
      <c r="G371" s="34" t="s">
        <v>1018</v>
      </c>
      <c r="H371" t="s">
        <v>17</v>
      </c>
      <c r="J371" s="3" t="s">
        <v>82</v>
      </c>
      <c r="K371" s="3" t="s">
        <v>82</v>
      </c>
      <c r="L371" s="3" t="s">
        <v>82</v>
      </c>
      <c r="M371" s="3" t="s">
        <v>82</v>
      </c>
      <c r="N371" s="3" t="s">
        <v>82</v>
      </c>
      <c r="O371" s="3" t="s">
        <v>82</v>
      </c>
      <c r="P371" s="3" t="s">
        <v>82</v>
      </c>
      <c r="Q371" s="3" t="s">
        <v>82</v>
      </c>
      <c r="R371" s="3" t="s">
        <v>82</v>
      </c>
      <c r="S371" s="3" t="s">
        <v>82</v>
      </c>
      <c r="T371" s="3" t="s">
        <v>82</v>
      </c>
      <c r="U371" s="3" t="s">
        <v>113</v>
      </c>
      <c r="V371" s="3" t="s">
        <v>82</v>
      </c>
      <c r="W371" s="3" t="s">
        <v>82</v>
      </c>
      <c r="X371" s="3" t="s">
        <v>82</v>
      </c>
      <c r="Y371" s="3" t="s">
        <v>82</v>
      </c>
      <c r="Z371" s="71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P371" s="22" t="s">
        <v>21</v>
      </c>
      <c r="BS371" t="str">
        <f t="shared" si="25"/>
        <v>CORRECT</v>
      </c>
    </row>
    <row r="372" spans="2:71" x14ac:dyDescent="0.25">
      <c r="B372" s="147">
        <v>44537</v>
      </c>
      <c r="C372" s="14" t="s">
        <v>1063</v>
      </c>
      <c r="D372" s="148"/>
      <c r="E372" s="14"/>
      <c r="F372" s="15"/>
      <c r="G372" s="149" t="s">
        <v>1019</v>
      </c>
      <c r="H372" t="s">
        <v>17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71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2"/>
      <c r="BM372" s="22"/>
      <c r="BN372" s="22"/>
      <c r="BO372" s="22"/>
      <c r="BP372" s="22"/>
      <c r="BS372" t="str">
        <f t="shared" si="25"/>
        <v>EMPTY</v>
      </c>
    </row>
    <row r="373" spans="2:71" ht="45" x14ac:dyDescent="0.25">
      <c r="B373" s="1">
        <v>44537</v>
      </c>
      <c r="C373" t="s">
        <v>24</v>
      </c>
      <c r="D373" s="54">
        <f>1+18/60</f>
        <v>1.3</v>
      </c>
      <c r="E373" t="s">
        <v>11</v>
      </c>
      <c r="F373" s="3" t="s">
        <v>83</v>
      </c>
      <c r="G373" s="34" t="s">
        <v>1020</v>
      </c>
      <c r="H373" t="s">
        <v>17</v>
      </c>
      <c r="J373" s="3" t="s">
        <v>82</v>
      </c>
      <c r="K373" s="3" t="s">
        <v>82</v>
      </c>
      <c r="L373" s="3" t="s">
        <v>82</v>
      </c>
      <c r="M373" s="3" t="s">
        <v>82</v>
      </c>
      <c r="N373" s="3" t="s">
        <v>82</v>
      </c>
      <c r="O373" s="3" t="s">
        <v>82</v>
      </c>
      <c r="P373" s="3" t="s">
        <v>82</v>
      </c>
      <c r="Q373" s="3" t="s">
        <v>82</v>
      </c>
      <c r="R373" s="3" t="s">
        <v>82</v>
      </c>
      <c r="S373" s="3" t="s">
        <v>82</v>
      </c>
      <c r="T373" s="3" t="s">
        <v>82</v>
      </c>
      <c r="U373" s="3" t="s">
        <v>112</v>
      </c>
      <c r="V373" s="3"/>
      <c r="W373" s="3"/>
      <c r="X373" s="3"/>
      <c r="Y373" s="3"/>
      <c r="Z373" s="71"/>
      <c r="AA373" s="72" t="s">
        <v>1062</v>
      </c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 t="s">
        <v>84</v>
      </c>
      <c r="BP373" s="22"/>
      <c r="BS373" t="str">
        <f t="shared" si="25"/>
        <v>CORRECT</v>
      </c>
    </row>
    <row r="374" spans="2:71" x14ac:dyDescent="0.25">
      <c r="B374" s="1">
        <v>44561</v>
      </c>
      <c r="C374" t="s">
        <v>24</v>
      </c>
      <c r="D374" s="54">
        <v>2.2400000000000002</v>
      </c>
      <c r="E374" t="s">
        <v>69</v>
      </c>
      <c r="F374" s="3" t="s">
        <v>467</v>
      </c>
      <c r="G374" s="34" t="s">
        <v>1021</v>
      </c>
      <c r="H374" t="s">
        <v>17</v>
      </c>
      <c r="J374" s="3" t="s">
        <v>82</v>
      </c>
      <c r="K374" s="3" t="s">
        <v>82</v>
      </c>
      <c r="L374" s="3" t="s">
        <v>82</v>
      </c>
      <c r="M374" s="3" t="s">
        <v>82</v>
      </c>
      <c r="N374" s="3" t="s">
        <v>82</v>
      </c>
      <c r="O374" s="3" t="s">
        <v>82</v>
      </c>
      <c r="P374" s="3" t="s">
        <v>82</v>
      </c>
      <c r="Q374" s="3" t="s">
        <v>82</v>
      </c>
      <c r="R374" s="3" t="s">
        <v>82</v>
      </c>
      <c r="S374" s="3" t="s">
        <v>82</v>
      </c>
      <c r="T374" s="3" t="s">
        <v>82</v>
      </c>
      <c r="U374" s="3" t="s">
        <v>113</v>
      </c>
      <c r="V374" s="3"/>
      <c r="W374" s="3"/>
      <c r="X374" s="3"/>
      <c r="Y374" s="3"/>
      <c r="Z374" s="71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 t="s">
        <v>21</v>
      </c>
      <c r="BK374" s="22"/>
      <c r="BL374" s="22"/>
      <c r="BM374" s="22"/>
      <c r="BN374" s="22"/>
      <c r="BO374" s="22"/>
      <c r="BP374" s="22"/>
      <c r="BS374" t="str">
        <f t="shared" si="25"/>
        <v>CORRECT</v>
      </c>
    </row>
    <row r="375" spans="2:71" ht="195" x14ac:dyDescent="0.25">
      <c r="B375" s="1">
        <v>44561</v>
      </c>
      <c r="C375" t="s">
        <v>24</v>
      </c>
      <c r="D375" s="54">
        <v>4</v>
      </c>
      <c r="E375" t="s">
        <v>71</v>
      </c>
      <c r="F375" s="3" t="s">
        <v>133</v>
      </c>
      <c r="G375" s="34" t="s">
        <v>1022</v>
      </c>
      <c r="H375" t="s">
        <v>17</v>
      </c>
      <c r="J375" s="3" t="s">
        <v>846</v>
      </c>
      <c r="K375" s="3" t="s">
        <v>846</v>
      </c>
      <c r="L375" s="3" t="s">
        <v>846</v>
      </c>
      <c r="M375" s="3" t="s">
        <v>846</v>
      </c>
      <c r="N375" s="3" t="s">
        <v>846</v>
      </c>
      <c r="O375" s="3" t="s">
        <v>113</v>
      </c>
      <c r="P375" s="3" t="s">
        <v>113</v>
      </c>
      <c r="Q375" s="3" t="s">
        <v>113</v>
      </c>
      <c r="R375" s="3" t="s">
        <v>113</v>
      </c>
      <c r="S375" s="3" t="s">
        <v>113</v>
      </c>
      <c r="T375" s="3" t="s">
        <v>113</v>
      </c>
      <c r="U375" s="3" t="s">
        <v>113</v>
      </c>
      <c r="V375" s="3" t="s">
        <v>113</v>
      </c>
      <c r="W375" s="3" t="s">
        <v>113</v>
      </c>
      <c r="X375" s="3" t="s">
        <v>113</v>
      </c>
      <c r="Y375" s="3" t="s">
        <v>113</v>
      </c>
      <c r="Z375" s="71" t="s">
        <v>1248</v>
      </c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 t="s">
        <v>132</v>
      </c>
      <c r="BN375" s="22"/>
      <c r="BO375" s="22"/>
      <c r="BP375" s="22"/>
      <c r="BS375" t="str">
        <f t="shared" si="25"/>
        <v>CORRECT</v>
      </c>
    </row>
    <row r="376" spans="2:71" x14ac:dyDescent="0.25">
      <c r="B376" s="1">
        <v>44561</v>
      </c>
      <c r="C376" t="s">
        <v>24</v>
      </c>
      <c r="D376" s="54">
        <v>4.5</v>
      </c>
      <c r="E376" t="s">
        <v>812</v>
      </c>
      <c r="F376" s="3" t="s">
        <v>467</v>
      </c>
      <c r="G376" s="34" t="s">
        <v>1023</v>
      </c>
      <c r="H376" t="s">
        <v>17</v>
      </c>
      <c r="J376" s="3" t="s">
        <v>113</v>
      </c>
      <c r="K376" s="3" t="s">
        <v>113</v>
      </c>
      <c r="L376" s="3" t="s">
        <v>113</v>
      </c>
      <c r="M376" s="3" t="s">
        <v>113</v>
      </c>
      <c r="N376" s="3" t="s">
        <v>113</v>
      </c>
      <c r="O376" s="3" t="s">
        <v>113</v>
      </c>
      <c r="P376" s="3" t="s">
        <v>113</v>
      </c>
      <c r="Q376" s="3" t="s">
        <v>1243</v>
      </c>
      <c r="R376" s="3" t="s">
        <v>113</v>
      </c>
      <c r="S376" s="3" t="s">
        <v>113</v>
      </c>
      <c r="T376" s="3" t="s">
        <v>113</v>
      </c>
      <c r="U376" s="3" t="s">
        <v>113</v>
      </c>
      <c r="V376" s="3" t="s">
        <v>113</v>
      </c>
      <c r="W376" s="3" t="s">
        <v>113</v>
      </c>
      <c r="X376" s="3" t="s">
        <v>113</v>
      </c>
      <c r="Y376" s="3" t="s">
        <v>113</v>
      </c>
      <c r="Z376" s="71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2"/>
      <c r="BM376" s="22"/>
      <c r="BN376" s="22"/>
      <c r="BO376" s="22"/>
      <c r="BP376" s="22" t="s">
        <v>21</v>
      </c>
      <c r="BS376" t="str">
        <f t="shared" si="25"/>
        <v>CORRECT</v>
      </c>
    </row>
    <row r="377" spans="2:71" ht="75" x14ac:dyDescent="0.25">
      <c r="B377" s="1">
        <v>44561</v>
      </c>
      <c r="C377" t="s">
        <v>24</v>
      </c>
      <c r="D377" s="54">
        <v>4</v>
      </c>
      <c r="E377" t="s">
        <v>3</v>
      </c>
      <c r="F377" s="3" t="s">
        <v>133</v>
      </c>
      <c r="G377" s="34" t="s">
        <v>1024</v>
      </c>
      <c r="H377" t="s">
        <v>17</v>
      </c>
      <c r="J377" s="3" t="s">
        <v>113</v>
      </c>
      <c r="K377" s="3" t="s">
        <v>113</v>
      </c>
      <c r="L377" s="3" t="s">
        <v>113</v>
      </c>
      <c r="M377" s="3" t="s">
        <v>113</v>
      </c>
      <c r="N377" s="3" t="s">
        <v>113</v>
      </c>
      <c r="O377" s="3" t="s">
        <v>113</v>
      </c>
      <c r="P377" s="3" t="s">
        <v>113</v>
      </c>
      <c r="Q377" s="3" t="s">
        <v>1243</v>
      </c>
      <c r="R377" s="3" t="s">
        <v>113</v>
      </c>
      <c r="S377" s="3" t="s">
        <v>113</v>
      </c>
      <c r="T377" s="3" t="s">
        <v>113</v>
      </c>
      <c r="U377" s="3" t="s">
        <v>113</v>
      </c>
      <c r="V377" s="3" t="s">
        <v>113</v>
      </c>
      <c r="W377" s="3" t="s">
        <v>113</v>
      </c>
      <c r="X377" s="3" t="s">
        <v>113</v>
      </c>
      <c r="Y377" s="3" t="s">
        <v>113</v>
      </c>
      <c r="Z377" s="71"/>
      <c r="AA377" s="72" t="s">
        <v>1249</v>
      </c>
      <c r="AC377" s="22" t="s">
        <v>132</v>
      </c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P377" s="22"/>
      <c r="BS377" t="str">
        <f t="shared" si="25"/>
        <v>CORRECT</v>
      </c>
    </row>
    <row r="378" spans="2:71" x14ac:dyDescent="0.25">
      <c r="B378" s="1">
        <v>44564</v>
      </c>
      <c r="C378" t="s">
        <v>24</v>
      </c>
      <c r="D378" s="54">
        <f>2+51/60</f>
        <v>2.85</v>
      </c>
      <c r="E378" t="s">
        <v>72</v>
      </c>
      <c r="F378" s="3" t="s">
        <v>80</v>
      </c>
      <c r="G378" s="34" t="s">
        <v>1025</v>
      </c>
      <c r="H378" t="s">
        <v>17</v>
      </c>
      <c r="J378" s="3" t="s">
        <v>846</v>
      </c>
      <c r="K378" s="3" t="s">
        <v>113</v>
      </c>
      <c r="L378" s="3" t="s">
        <v>113</v>
      </c>
      <c r="M378" s="3" t="s">
        <v>113</v>
      </c>
      <c r="N378" s="3" t="s">
        <v>113</v>
      </c>
      <c r="O378" s="3" t="s">
        <v>113</v>
      </c>
      <c r="P378" s="3" t="s">
        <v>113</v>
      </c>
      <c r="Q378" s="3" t="s">
        <v>113</v>
      </c>
      <c r="R378" s="3" t="s">
        <v>113</v>
      </c>
      <c r="S378" s="3" t="s">
        <v>113</v>
      </c>
      <c r="T378" s="3" t="s">
        <v>113</v>
      </c>
      <c r="U378" s="3" t="s">
        <v>113</v>
      </c>
      <c r="V378" s="3" t="s">
        <v>113</v>
      </c>
      <c r="W378" s="3" t="s">
        <v>113</v>
      </c>
      <c r="X378" s="3" t="s">
        <v>113</v>
      </c>
      <c r="Y378" s="3" t="s">
        <v>113</v>
      </c>
      <c r="Z378" s="71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 t="s">
        <v>21</v>
      </c>
      <c r="BO378" s="22"/>
      <c r="BP378" s="22"/>
      <c r="BS378" t="str">
        <f t="shared" si="25"/>
        <v>CORRECT</v>
      </c>
    </row>
    <row r="379" spans="2:71" x14ac:dyDescent="0.25">
      <c r="B379" s="1">
        <v>44564</v>
      </c>
      <c r="C379" t="s">
        <v>24</v>
      </c>
      <c r="D379" s="54">
        <f>1+11/60</f>
        <v>1.1833333333333333</v>
      </c>
      <c r="E379" t="s">
        <v>72</v>
      </c>
      <c r="F379" s="3" t="s">
        <v>80</v>
      </c>
      <c r="G379" s="34" t="s">
        <v>1026</v>
      </c>
      <c r="H379" t="s">
        <v>17</v>
      </c>
      <c r="J379" s="3" t="s">
        <v>113</v>
      </c>
      <c r="K379" s="3" t="s">
        <v>113</v>
      </c>
      <c r="L379" s="3" t="s">
        <v>113</v>
      </c>
      <c r="M379" s="3" t="s">
        <v>113</v>
      </c>
      <c r="N379" s="3" t="s">
        <v>113</v>
      </c>
      <c r="O379" s="3" t="s">
        <v>113</v>
      </c>
      <c r="P379" s="3" t="s">
        <v>113</v>
      </c>
      <c r="Q379" s="3" t="s">
        <v>113</v>
      </c>
      <c r="R379" s="3" t="s">
        <v>113</v>
      </c>
      <c r="S379" s="3" t="s">
        <v>113</v>
      </c>
      <c r="T379" s="3" t="s">
        <v>113</v>
      </c>
      <c r="U379" s="3" t="s">
        <v>113</v>
      </c>
      <c r="V379" s="3" t="s">
        <v>113</v>
      </c>
      <c r="W379" s="3" t="s">
        <v>113</v>
      </c>
      <c r="X379" s="3" t="s">
        <v>113</v>
      </c>
      <c r="Y379" s="3" t="s">
        <v>113</v>
      </c>
      <c r="Z379" s="71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 t="s">
        <v>21</v>
      </c>
      <c r="BO379" s="22"/>
      <c r="BP379" s="22"/>
      <c r="BS379" t="str">
        <f t="shared" si="25"/>
        <v>CORRECT</v>
      </c>
    </row>
    <row r="380" spans="2:71" x14ac:dyDescent="0.25">
      <c r="B380" s="1">
        <v>44564</v>
      </c>
      <c r="C380" t="s">
        <v>24</v>
      </c>
      <c r="D380" s="54">
        <f>1+49/60</f>
        <v>1.8166666666666667</v>
      </c>
      <c r="E380" t="s">
        <v>91</v>
      </c>
      <c r="F380" s="3" t="s">
        <v>467</v>
      </c>
      <c r="G380" s="34" t="s">
        <v>1027</v>
      </c>
      <c r="H380" t="s">
        <v>17</v>
      </c>
      <c r="J380" s="3" t="s">
        <v>113</v>
      </c>
      <c r="K380" s="3" t="s">
        <v>113</v>
      </c>
      <c r="L380" s="3" t="s">
        <v>113</v>
      </c>
      <c r="M380" s="3" t="s">
        <v>113</v>
      </c>
      <c r="N380" s="3" t="s">
        <v>113</v>
      </c>
      <c r="O380" s="3" t="s">
        <v>113</v>
      </c>
      <c r="P380" s="3" t="s">
        <v>113</v>
      </c>
      <c r="Q380" s="3" t="s">
        <v>113</v>
      </c>
      <c r="R380" s="3" t="s">
        <v>113</v>
      </c>
      <c r="S380" s="3" t="s">
        <v>113</v>
      </c>
      <c r="T380" s="3" t="s">
        <v>113</v>
      </c>
      <c r="U380" s="3" t="s">
        <v>113</v>
      </c>
      <c r="V380" s="3" t="s">
        <v>113</v>
      </c>
      <c r="W380" s="3" t="s">
        <v>113</v>
      </c>
      <c r="X380" s="3" t="s">
        <v>113</v>
      </c>
      <c r="Y380" s="3" t="s">
        <v>113</v>
      </c>
      <c r="Z380" s="71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 t="s">
        <v>21</v>
      </c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P380" s="22"/>
      <c r="BS380" t="str">
        <f t="shared" si="25"/>
        <v>CORRECT</v>
      </c>
    </row>
    <row r="381" spans="2:71" ht="30" x14ac:dyDescent="0.25">
      <c r="B381" s="1">
        <v>44564</v>
      </c>
      <c r="C381" t="s">
        <v>24</v>
      </c>
      <c r="D381" s="54">
        <v>1.25</v>
      </c>
      <c r="E381" t="s">
        <v>91</v>
      </c>
      <c r="F381" s="3" t="s">
        <v>133</v>
      </c>
      <c r="G381" s="34" t="s">
        <v>1028</v>
      </c>
      <c r="H381" t="s">
        <v>17</v>
      </c>
      <c r="J381" s="3" t="s">
        <v>113</v>
      </c>
      <c r="K381" s="3" t="s">
        <v>113</v>
      </c>
      <c r="L381" s="3" t="s">
        <v>113</v>
      </c>
      <c r="M381" s="3" t="s">
        <v>113</v>
      </c>
      <c r="N381" s="3" t="s">
        <v>113</v>
      </c>
      <c r="O381" s="3" t="s">
        <v>113</v>
      </c>
      <c r="P381" s="3" t="s">
        <v>113</v>
      </c>
      <c r="Q381" s="3" t="s">
        <v>113</v>
      </c>
      <c r="R381" s="3" t="s">
        <v>113</v>
      </c>
      <c r="S381" s="3" t="s">
        <v>846</v>
      </c>
      <c r="T381" s="3" t="s">
        <v>846</v>
      </c>
      <c r="U381" s="3" t="s">
        <v>846</v>
      </c>
      <c r="V381" s="3" t="s">
        <v>846</v>
      </c>
      <c r="W381" s="3" t="s">
        <v>846</v>
      </c>
      <c r="X381" s="3"/>
      <c r="Y381" s="3"/>
      <c r="Z381" s="71"/>
      <c r="AA381" s="72" t="s">
        <v>1250</v>
      </c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 t="s">
        <v>132</v>
      </c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P381" s="22"/>
      <c r="BS381" t="str">
        <f t="shared" si="25"/>
        <v>CORRECT</v>
      </c>
    </row>
    <row r="382" spans="2:71" x14ac:dyDescent="0.25">
      <c r="B382" s="1"/>
      <c r="C382" t="s">
        <v>843</v>
      </c>
      <c r="D382" s="54"/>
      <c r="F382" s="3"/>
      <c r="G382" s="34" t="s">
        <v>1029</v>
      </c>
      <c r="H382" t="s">
        <v>17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71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P382" s="22"/>
      <c r="BS382" t="str">
        <f t="shared" si="25"/>
        <v>EMPTY</v>
      </c>
    </row>
    <row r="383" spans="2:71" x14ac:dyDescent="0.25">
      <c r="B383" s="147"/>
      <c r="C383" s="14" t="s">
        <v>843</v>
      </c>
      <c r="D383" s="148"/>
      <c r="E383" s="14"/>
      <c r="F383" s="15"/>
      <c r="G383" s="149" t="s">
        <v>1030</v>
      </c>
      <c r="H383" t="s">
        <v>17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71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/>
      <c r="BP383" s="22"/>
      <c r="BS383" t="str">
        <f t="shared" si="25"/>
        <v>EMPTY</v>
      </c>
    </row>
    <row r="384" spans="2:71" x14ac:dyDescent="0.25">
      <c r="B384" s="1"/>
      <c r="C384" t="s">
        <v>843</v>
      </c>
      <c r="D384" s="54"/>
      <c r="F384" s="3"/>
      <c r="G384" s="34" t="s">
        <v>1311</v>
      </c>
      <c r="H384" t="s">
        <v>17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71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P384" s="22"/>
      <c r="BS384" t="str">
        <f t="shared" si="25"/>
        <v>EMPTY</v>
      </c>
    </row>
    <row r="385" spans="2:71" x14ac:dyDescent="0.25">
      <c r="B385" s="1"/>
      <c r="C385" t="s">
        <v>843</v>
      </c>
      <c r="D385" s="54"/>
      <c r="F385" s="3"/>
      <c r="G385" s="34" t="s">
        <v>1031</v>
      </c>
      <c r="H385" t="s">
        <v>17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71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P385" s="22"/>
      <c r="BS385" t="str">
        <f t="shared" si="25"/>
        <v>EMPTY</v>
      </c>
    </row>
    <row r="386" spans="2:71" x14ac:dyDescent="0.25">
      <c r="B386" s="1"/>
      <c r="C386" t="s">
        <v>843</v>
      </c>
      <c r="D386" s="54"/>
      <c r="F386" s="3"/>
      <c r="G386" s="34" t="s">
        <v>1032</v>
      </c>
      <c r="H386" t="s">
        <v>17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71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P386" s="22"/>
      <c r="BS386" t="str">
        <f t="shared" si="25"/>
        <v>EMPTY</v>
      </c>
    </row>
    <row r="387" spans="2:71" x14ac:dyDescent="0.25">
      <c r="B387" s="1"/>
      <c r="C387" t="s">
        <v>751</v>
      </c>
      <c r="D387" s="54"/>
      <c r="F387" s="3"/>
      <c r="G387" s="34" t="s">
        <v>1033</v>
      </c>
      <c r="H387" t="s">
        <v>17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71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P387" s="22"/>
      <c r="BS387" t="str">
        <f t="shared" si="25"/>
        <v>EMPTY</v>
      </c>
    </row>
    <row r="388" spans="2:71" x14ac:dyDescent="0.25">
      <c r="B388" s="1"/>
      <c r="C388" t="s">
        <v>751</v>
      </c>
      <c r="D388" s="54"/>
      <c r="F388" s="3"/>
      <c r="G388" s="34" t="s">
        <v>1034</v>
      </c>
      <c r="H388" t="s">
        <v>17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71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P388" s="22"/>
      <c r="BS388" t="str">
        <f t="shared" si="25"/>
        <v>EMPTY</v>
      </c>
    </row>
    <row r="389" spans="2:71" x14ac:dyDescent="0.25">
      <c r="B389" s="1"/>
      <c r="C389" t="s">
        <v>751</v>
      </c>
      <c r="D389" s="54"/>
      <c r="F389" s="3"/>
      <c r="G389" s="34" t="s">
        <v>1035</v>
      </c>
      <c r="H389" t="s">
        <v>17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71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P389" s="22"/>
      <c r="BS389" t="str">
        <f t="shared" si="25"/>
        <v>EMPTY</v>
      </c>
    </row>
    <row r="390" spans="2:71" x14ac:dyDescent="0.25">
      <c r="B390" s="1">
        <v>44537</v>
      </c>
      <c r="C390">
        <v>700</v>
      </c>
      <c r="D390" s="54">
        <f>2+57/60</f>
        <v>2.95</v>
      </c>
      <c r="E390" t="s">
        <v>3</v>
      </c>
      <c r="F390" s="3" t="s">
        <v>80</v>
      </c>
      <c r="G390" s="34" t="s">
        <v>1036</v>
      </c>
      <c r="H390" t="s">
        <v>17</v>
      </c>
      <c r="J390" s="3" t="s">
        <v>82</v>
      </c>
      <c r="K390" s="3" t="s">
        <v>82</v>
      </c>
      <c r="L390" s="3" t="s">
        <v>82</v>
      </c>
      <c r="M390" s="3" t="s">
        <v>82</v>
      </c>
      <c r="N390" s="3" t="s">
        <v>82</v>
      </c>
      <c r="O390" s="3" t="s">
        <v>82</v>
      </c>
      <c r="P390" s="3" t="s">
        <v>82</v>
      </c>
      <c r="Q390" s="3" t="s">
        <v>82</v>
      </c>
      <c r="R390" s="3" t="s">
        <v>82</v>
      </c>
      <c r="S390" s="3" t="s">
        <v>82</v>
      </c>
      <c r="T390" s="3" t="s">
        <v>82</v>
      </c>
      <c r="U390" s="3" t="s">
        <v>82</v>
      </c>
      <c r="V390" s="3" t="s">
        <v>82</v>
      </c>
      <c r="W390" s="3" t="s">
        <v>82</v>
      </c>
      <c r="X390" s="3" t="s">
        <v>82</v>
      </c>
      <c r="Y390" s="3" t="s">
        <v>82</v>
      </c>
      <c r="Z390" s="71"/>
      <c r="AC390" s="22" t="s">
        <v>21</v>
      </c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  <c r="BS390" t="str">
        <f t="shared" si="25"/>
        <v>CORRECT</v>
      </c>
    </row>
    <row r="391" spans="2:71" ht="270" x14ac:dyDescent="0.25">
      <c r="B391" s="1">
        <v>44561</v>
      </c>
      <c r="C391">
        <v>700</v>
      </c>
      <c r="D391" s="54">
        <f>53/60</f>
        <v>0.8833333333333333</v>
      </c>
      <c r="E391" t="s">
        <v>1185</v>
      </c>
      <c r="F391" s="3" t="s">
        <v>83</v>
      </c>
      <c r="G391" s="34" t="s">
        <v>1037</v>
      </c>
      <c r="H391" t="s">
        <v>17</v>
      </c>
      <c r="J391" s="3" t="s">
        <v>82</v>
      </c>
      <c r="K391" s="3" t="s">
        <v>82</v>
      </c>
      <c r="L391" s="3" t="s">
        <v>82</v>
      </c>
      <c r="M391" s="3" t="s">
        <v>82</v>
      </c>
      <c r="N391" s="3" t="s">
        <v>82</v>
      </c>
      <c r="O391" s="3" t="s">
        <v>82</v>
      </c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71"/>
      <c r="AA391" s="72" t="s">
        <v>1066</v>
      </c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 t="s">
        <v>84</v>
      </c>
      <c r="BL391" s="22"/>
      <c r="BM391" s="22"/>
      <c r="BN391" s="22"/>
      <c r="BO391" s="22"/>
      <c r="BP391" s="22"/>
      <c r="BS391" t="str">
        <f t="shared" si="25"/>
        <v>CORRECT</v>
      </c>
    </row>
    <row r="392" spans="2:71" x14ac:dyDescent="0.25">
      <c r="B392" s="1"/>
      <c r="C392" t="s">
        <v>751</v>
      </c>
      <c r="D392" s="54"/>
      <c r="F392" s="3"/>
      <c r="G392" s="34" t="s">
        <v>1038</v>
      </c>
      <c r="H392" t="s">
        <v>17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71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P392" s="22"/>
      <c r="BS392" t="str">
        <f t="shared" si="25"/>
        <v>EMPTY</v>
      </c>
    </row>
    <row r="393" spans="2:71" x14ac:dyDescent="0.25">
      <c r="B393" s="1"/>
      <c r="C393" t="s">
        <v>751</v>
      </c>
      <c r="D393" s="54"/>
      <c r="F393" s="3"/>
      <c r="G393" s="34" t="s">
        <v>1039</v>
      </c>
      <c r="H393" t="s">
        <v>17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71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P393" s="22"/>
      <c r="BS393" t="str">
        <f t="shared" si="25"/>
        <v>EMPTY</v>
      </c>
    </row>
    <row r="394" spans="2:71" x14ac:dyDescent="0.25">
      <c r="B394" s="1"/>
      <c r="C394" t="s">
        <v>751</v>
      </c>
      <c r="D394" s="54"/>
      <c r="F394" s="3"/>
      <c r="G394" s="34" t="s">
        <v>1040</v>
      </c>
      <c r="H394" t="s">
        <v>17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71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P394" s="22"/>
      <c r="BS394" t="str">
        <f t="shared" si="25"/>
        <v>EMPTY</v>
      </c>
    </row>
    <row r="395" spans="2:71" x14ac:dyDescent="0.25">
      <c r="B395" s="1"/>
      <c r="C395" t="s">
        <v>751</v>
      </c>
      <c r="D395" s="54"/>
      <c r="F395" s="3"/>
      <c r="G395" s="34" t="s">
        <v>1041</v>
      </c>
      <c r="H395" t="s">
        <v>17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71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P395" s="22"/>
      <c r="BS395" t="str">
        <f t="shared" si="25"/>
        <v>EMPTY</v>
      </c>
    </row>
    <row r="396" spans="2:71" x14ac:dyDescent="0.25">
      <c r="B396" s="1">
        <v>44537</v>
      </c>
      <c r="C396">
        <v>700</v>
      </c>
      <c r="D396" s="54">
        <f>3+59/60</f>
        <v>3.9833333333333334</v>
      </c>
      <c r="E396" t="s">
        <v>3</v>
      </c>
      <c r="F396" s="3" t="s">
        <v>80</v>
      </c>
      <c r="G396" s="34" t="s">
        <v>1042</v>
      </c>
      <c r="H396" t="s">
        <v>17</v>
      </c>
      <c r="J396" s="3" t="s">
        <v>82</v>
      </c>
      <c r="K396" s="3" t="s">
        <v>82</v>
      </c>
      <c r="L396" s="3" t="s">
        <v>82</v>
      </c>
      <c r="M396" s="3" t="s">
        <v>82</v>
      </c>
      <c r="N396" s="3" t="s">
        <v>82</v>
      </c>
      <c r="O396" s="3" t="s">
        <v>82</v>
      </c>
      <c r="P396" s="3" t="s">
        <v>82</v>
      </c>
      <c r="Q396" s="3" t="s">
        <v>82</v>
      </c>
      <c r="R396" s="3" t="s">
        <v>82</v>
      </c>
      <c r="S396" s="3" t="s">
        <v>82</v>
      </c>
      <c r="T396" s="3" t="s">
        <v>82</v>
      </c>
      <c r="U396" s="3" t="s">
        <v>112</v>
      </c>
      <c r="V396" s="3" t="s">
        <v>112</v>
      </c>
      <c r="W396" s="3" t="s">
        <v>82</v>
      </c>
      <c r="X396" s="3" t="s">
        <v>82</v>
      </c>
      <c r="Y396" s="3" t="s">
        <v>82</v>
      </c>
      <c r="Z396" s="71"/>
      <c r="AC396" s="22" t="s">
        <v>21</v>
      </c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P396" s="22"/>
      <c r="BS396" t="str">
        <f t="shared" si="25"/>
        <v>CORRECT</v>
      </c>
    </row>
    <row r="397" spans="2:71" ht="90" x14ac:dyDescent="0.25">
      <c r="B397" s="1">
        <v>44537</v>
      </c>
      <c r="C397">
        <v>700</v>
      </c>
      <c r="D397" s="54">
        <f>3+7/60</f>
        <v>3.1166666666666667</v>
      </c>
      <c r="E397" t="s">
        <v>10</v>
      </c>
      <c r="F397" s="3" t="s">
        <v>83</v>
      </c>
      <c r="G397" s="34" t="s">
        <v>1043</v>
      </c>
      <c r="H397" t="s">
        <v>17</v>
      </c>
      <c r="J397" s="3" t="s">
        <v>82</v>
      </c>
      <c r="K397" s="3" t="s">
        <v>82</v>
      </c>
      <c r="L397" s="3" t="s">
        <v>82</v>
      </c>
      <c r="M397" s="3" t="s">
        <v>82</v>
      </c>
      <c r="N397" s="3" t="s">
        <v>82</v>
      </c>
      <c r="O397" s="3" t="s">
        <v>82</v>
      </c>
      <c r="P397" s="3" t="s">
        <v>82</v>
      </c>
      <c r="Q397" s="3" t="s">
        <v>82</v>
      </c>
      <c r="R397" s="3" t="s">
        <v>112</v>
      </c>
      <c r="S397" s="3" t="s">
        <v>82</v>
      </c>
      <c r="T397" s="3" t="s">
        <v>112</v>
      </c>
      <c r="U397" s="3" t="s">
        <v>112</v>
      </c>
      <c r="V397" s="3" t="s">
        <v>112</v>
      </c>
      <c r="W397" s="3" t="s">
        <v>112</v>
      </c>
      <c r="X397" s="3" t="s">
        <v>82</v>
      </c>
      <c r="Y397" s="3" t="s">
        <v>82</v>
      </c>
      <c r="Z397" s="71"/>
      <c r="AA397" s="72" t="s">
        <v>1067</v>
      </c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P397" s="22" t="s">
        <v>84</v>
      </c>
      <c r="BS397" t="str">
        <f t="shared" si="25"/>
        <v>CORRECT</v>
      </c>
    </row>
    <row r="398" spans="2:71" x14ac:dyDescent="0.25">
      <c r="B398" s="1"/>
      <c r="C398" t="s">
        <v>751</v>
      </c>
      <c r="D398" s="54"/>
      <c r="F398" s="3"/>
      <c r="G398" s="34" t="s">
        <v>1044</v>
      </c>
      <c r="H398" t="s">
        <v>17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71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P398" s="22"/>
      <c r="BS398" t="str">
        <f t="shared" si="25"/>
        <v>EMPTY</v>
      </c>
    </row>
    <row r="399" spans="2:71" x14ac:dyDescent="0.25">
      <c r="B399" s="1"/>
      <c r="C399" t="s">
        <v>751</v>
      </c>
      <c r="D399" s="54"/>
      <c r="G399" s="34" t="s">
        <v>1045</v>
      </c>
      <c r="H399" t="s">
        <v>17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71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S399" t="str">
        <f t="shared" si="25"/>
        <v>EMPTY</v>
      </c>
    </row>
    <row r="400" spans="2:71" x14ac:dyDescent="0.25">
      <c r="B400" s="1"/>
      <c r="C400" t="s">
        <v>751</v>
      </c>
      <c r="D400" s="54"/>
      <c r="G400" s="34" t="s">
        <v>1046</v>
      </c>
      <c r="H400" t="s">
        <v>17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71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P400" s="22"/>
      <c r="BS400" t="str">
        <f t="shared" si="25"/>
        <v>EMPTY</v>
      </c>
    </row>
    <row r="401" spans="2:71" x14ac:dyDescent="0.25">
      <c r="B401" s="1"/>
      <c r="C401" t="s">
        <v>751</v>
      </c>
      <c r="D401" s="54"/>
      <c r="G401" s="34" t="s">
        <v>1047</v>
      </c>
      <c r="H401" t="s">
        <v>17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71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P401" s="22"/>
      <c r="BS401" t="str">
        <f t="shared" si="25"/>
        <v>EMPTY</v>
      </c>
    </row>
    <row r="402" spans="2:71" x14ac:dyDescent="0.25">
      <c r="B402" s="1"/>
      <c r="C402" t="s">
        <v>751</v>
      </c>
      <c r="D402" s="54"/>
      <c r="G402" s="34" t="s">
        <v>1048</v>
      </c>
      <c r="H402" t="s">
        <v>17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71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/>
      <c r="BN402" s="22"/>
      <c r="BO402" s="22"/>
      <c r="BP402" s="22"/>
      <c r="BS402" t="str">
        <f t="shared" si="25"/>
        <v>EMPTY</v>
      </c>
    </row>
    <row r="403" spans="2:71" x14ac:dyDescent="0.25">
      <c r="B403" s="1"/>
      <c r="F403" s="3"/>
      <c r="G403" s="34" t="s">
        <v>940</v>
      </c>
      <c r="H403" t="s">
        <v>17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71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P403" s="22"/>
      <c r="BS403" t="str">
        <f t="shared" si="25"/>
        <v>EMPTY</v>
      </c>
    </row>
    <row r="404" spans="2:71" x14ac:dyDescent="0.25">
      <c r="B404" s="1"/>
      <c r="F404" s="3"/>
      <c r="G404" s="34" t="s">
        <v>941</v>
      </c>
      <c r="H404" t="s">
        <v>17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71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  <c r="BS404" t="str">
        <f t="shared" si="25"/>
        <v>EMPTY</v>
      </c>
    </row>
    <row r="405" spans="2:71" ht="90" x14ac:dyDescent="0.25">
      <c r="B405" s="1">
        <v>44537</v>
      </c>
      <c r="C405">
        <v>700</v>
      </c>
      <c r="D405">
        <v>3</v>
      </c>
      <c r="E405" t="s">
        <v>53</v>
      </c>
      <c r="F405" s="3" t="s">
        <v>83</v>
      </c>
      <c r="G405" s="34" t="s">
        <v>942</v>
      </c>
      <c r="H405" t="s">
        <v>17</v>
      </c>
      <c r="J405" s="3" t="s">
        <v>82</v>
      </c>
      <c r="K405" s="3" t="s">
        <v>82</v>
      </c>
      <c r="L405" s="3" t="s">
        <v>82</v>
      </c>
      <c r="M405" s="3" t="s">
        <v>82</v>
      </c>
      <c r="N405" s="3" t="s">
        <v>82</v>
      </c>
      <c r="O405" s="3" t="s">
        <v>82</v>
      </c>
      <c r="P405" s="3" t="s">
        <v>82</v>
      </c>
      <c r="Q405" s="3" t="s">
        <v>82</v>
      </c>
      <c r="R405" s="3" t="s">
        <v>112</v>
      </c>
      <c r="S405" s="3" t="s">
        <v>82</v>
      </c>
      <c r="T405" s="3" t="s">
        <v>112</v>
      </c>
      <c r="U405" s="3" t="s">
        <v>112</v>
      </c>
      <c r="V405" s="3" t="s">
        <v>112</v>
      </c>
      <c r="W405" s="3" t="s">
        <v>112</v>
      </c>
      <c r="X405" s="3" t="s">
        <v>82</v>
      </c>
      <c r="Y405" s="3" t="s">
        <v>82</v>
      </c>
      <c r="Z405" s="71"/>
      <c r="AA405" s="72" t="s">
        <v>1069</v>
      </c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 t="s">
        <v>132</v>
      </c>
      <c r="BG405" s="22"/>
      <c r="BH405" s="22"/>
      <c r="BI405" s="22"/>
      <c r="BJ405" s="22"/>
      <c r="BK405" s="22"/>
      <c r="BL405" s="22"/>
      <c r="BM405" s="22"/>
      <c r="BN405" s="22"/>
      <c r="BO405" s="22"/>
      <c r="BP405" s="22"/>
      <c r="BS405" t="str">
        <f t="shared" si="25"/>
        <v>CORRECT</v>
      </c>
    </row>
    <row r="406" spans="2:71" x14ac:dyDescent="0.25">
      <c r="B406" s="1">
        <v>44537</v>
      </c>
      <c r="C406">
        <v>700</v>
      </c>
      <c r="D406">
        <v>6</v>
      </c>
      <c r="E406" t="s">
        <v>53</v>
      </c>
      <c r="F406" s="3" t="s">
        <v>83</v>
      </c>
      <c r="G406" s="34" t="s">
        <v>944</v>
      </c>
      <c r="H406" t="s">
        <v>17</v>
      </c>
      <c r="J406" s="3" t="s">
        <v>82</v>
      </c>
      <c r="K406" s="3" t="s">
        <v>82</v>
      </c>
      <c r="L406" s="3" t="s">
        <v>82</v>
      </c>
      <c r="M406" s="3" t="s">
        <v>82</v>
      </c>
      <c r="N406" s="3" t="s">
        <v>82</v>
      </c>
      <c r="O406" s="3" t="s">
        <v>82</v>
      </c>
      <c r="P406" s="3" t="s">
        <v>82</v>
      </c>
      <c r="Q406" s="3" t="s">
        <v>82</v>
      </c>
      <c r="R406" s="3" t="s">
        <v>112</v>
      </c>
      <c r="S406" s="3" t="s">
        <v>112</v>
      </c>
      <c r="T406" s="3" t="s">
        <v>112</v>
      </c>
      <c r="U406" s="3" t="s">
        <v>112</v>
      </c>
      <c r="V406" s="3" t="s">
        <v>112</v>
      </c>
      <c r="W406" s="3" t="s">
        <v>112</v>
      </c>
      <c r="X406" s="3"/>
      <c r="Y406" s="3"/>
      <c r="Z406" s="71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  <c r="BE406" s="22"/>
      <c r="BF406" s="22" t="s">
        <v>132</v>
      </c>
      <c r="BG406" s="22"/>
      <c r="BH406" s="22"/>
      <c r="BI406" s="22"/>
      <c r="BJ406" s="22"/>
      <c r="BK406" s="22"/>
      <c r="BL406" s="22"/>
      <c r="BM406" s="22"/>
      <c r="BN406" s="22"/>
      <c r="BO406" s="22"/>
      <c r="BP406" s="22"/>
      <c r="BS406" t="str">
        <f t="shared" si="25"/>
        <v>CORRECT</v>
      </c>
    </row>
    <row r="407" spans="2:71" x14ac:dyDescent="0.25">
      <c r="B407" s="1">
        <v>44537</v>
      </c>
      <c r="C407">
        <v>700</v>
      </c>
      <c r="D407">
        <f>3+12/60</f>
        <v>3.2</v>
      </c>
      <c r="E407" t="s">
        <v>53</v>
      </c>
      <c r="F407" s="3" t="s">
        <v>80</v>
      </c>
      <c r="G407" s="34" t="s">
        <v>945</v>
      </c>
      <c r="H407" t="s">
        <v>17</v>
      </c>
      <c r="J407" s="3" t="s">
        <v>82</v>
      </c>
      <c r="K407" s="3" t="s">
        <v>82</v>
      </c>
      <c r="L407" s="3" t="s">
        <v>82</v>
      </c>
      <c r="M407" s="3" t="s">
        <v>82</v>
      </c>
      <c r="N407" s="3" t="s">
        <v>82</v>
      </c>
      <c r="O407" s="3" t="s">
        <v>82</v>
      </c>
      <c r="P407" s="3" t="s">
        <v>82</v>
      </c>
      <c r="Q407" s="3" t="s">
        <v>82</v>
      </c>
      <c r="R407" s="3" t="s">
        <v>82</v>
      </c>
      <c r="S407" s="3" t="s">
        <v>82</v>
      </c>
      <c r="T407" s="3" t="s">
        <v>82</v>
      </c>
      <c r="U407" s="3" t="s">
        <v>82</v>
      </c>
      <c r="V407" s="3" t="s">
        <v>82</v>
      </c>
      <c r="W407" s="3" t="s">
        <v>82</v>
      </c>
      <c r="X407" s="3"/>
      <c r="Y407" s="3"/>
      <c r="Z407" s="71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 t="s">
        <v>21</v>
      </c>
      <c r="BG407" s="22"/>
      <c r="BH407" s="22"/>
      <c r="BI407" s="22"/>
      <c r="BJ407" s="22"/>
      <c r="BK407" s="22"/>
      <c r="BL407" s="22"/>
      <c r="BM407" s="22"/>
      <c r="BN407" s="22"/>
      <c r="BO407" s="22"/>
      <c r="BP407" s="22"/>
      <c r="BS407" t="str">
        <f t="shared" ref="BS407:BS470" si="26">IF(COUNTA(AC407:BP407)=1,"CORRECT","EMPTY")</f>
        <v>CORRECT</v>
      </c>
    </row>
    <row r="408" spans="2:71" ht="14.45" customHeight="1" x14ac:dyDescent="0.25">
      <c r="B408" s="1">
        <v>44537</v>
      </c>
      <c r="C408">
        <v>700</v>
      </c>
      <c r="D408">
        <v>5</v>
      </c>
      <c r="E408" t="s">
        <v>53</v>
      </c>
      <c r="F408" s="3" t="s">
        <v>83</v>
      </c>
      <c r="G408" s="34" t="s">
        <v>943</v>
      </c>
      <c r="H408" t="s">
        <v>17</v>
      </c>
      <c r="J408" s="96" t="s">
        <v>82</v>
      </c>
      <c r="K408" s="96" t="s">
        <v>82</v>
      </c>
      <c r="L408" s="96" t="s">
        <v>82</v>
      </c>
      <c r="M408" s="96" t="s">
        <v>82</v>
      </c>
      <c r="N408" s="96" t="s">
        <v>82</v>
      </c>
      <c r="O408" s="96" t="s">
        <v>82</v>
      </c>
      <c r="P408" s="96" t="s">
        <v>82</v>
      </c>
      <c r="Q408" s="96" t="s">
        <v>82</v>
      </c>
      <c r="R408" s="96" t="s">
        <v>112</v>
      </c>
      <c r="S408" s="96" t="s">
        <v>112</v>
      </c>
      <c r="T408" s="96" t="s">
        <v>112</v>
      </c>
      <c r="U408" s="96" t="s">
        <v>112</v>
      </c>
      <c r="V408" s="96" t="s">
        <v>112</v>
      </c>
      <c r="W408" s="96" t="s">
        <v>112</v>
      </c>
      <c r="X408" s="3"/>
      <c r="Y408" s="3"/>
      <c r="Z408" s="71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 t="s">
        <v>132</v>
      </c>
      <c r="BG408" s="22"/>
      <c r="BH408" s="22"/>
      <c r="BI408" s="22"/>
      <c r="BJ408" s="22"/>
      <c r="BK408" s="22"/>
      <c r="BL408" s="22"/>
      <c r="BM408" s="22"/>
      <c r="BN408" s="22"/>
      <c r="BO408" s="22"/>
      <c r="BP408" s="22"/>
      <c r="BS408" t="str">
        <f t="shared" si="26"/>
        <v>CORRECT</v>
      </c>
    </row>
    <row r="409" spans="2:71" ht="14.45" customHeight="1" x14ac:dyDescent="0.25">
      <c r="B409" s="1">
        <v>44537</v>
      </c>
      <c r="C409">
        <v>700</v>
      </c>
      <c r="D409">
        <v>5</v>
      </c>
      <c r="E409" t="s">
        <v>53</v>
      </c>
      <c r="F409" s="3" t="s">
        <v>83</v>
      </c>
      <c r="G409" s="34" t="s">
        <v>939</v>
      </c>
      <c r="H409" t="s">
        <v>17</v>
      </c>
      <c r="J409" s="96" t="s">
        <v>82</v>
      </c>
      <c r="K409" s="96" t="s">
        <v>82</v>
      </c>
      <c r="L409" s="96" t="s">
        <v>82</v>
      </c>
      <c r="M409" s="96" t="s">
        <v>82</v>
      </c>
      <c r="N409" s="96" t="s">
        <v>82</v>
      </c>
      <c r="O409" s="96" t="s">
        <v>82</v>
      </c>
      <c r="P409" s="96" t="s">
        <v>82</v>
      </c>
      <c r="Q409" s="96" t="s">
        <v>82</v>
      </c>
      <c r="R409" s="96" t="s">
        <v>82</v>
      </c>
      <c r="S409" s="96" t="s">
        <v>82</v>
      </c>
      <c r="T409" s="96" t="s">
        <v>82</v>
      </c>
      <c r="U409" s="96" t="s">
        <v>82</v>
      </c>
      <c r="V409" s="96" t="s">
        <v>82</v>
      </c>
      <c r="W409" s="96" t="s">
        <v>82</v>
      </c>
      <c r="X409" s="3"/>
      <c r="Y409" s="3"/>
      <c r="Z409" s="71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 t="s">
        <v>132</v>
      </c>
      <c r="BG409" s="22"/>
      <c r="BH409" s="22"/>
      <c r="BI409" s="22"/>
      <c r="BJ409" s="22"/>
      <c r="BK409" s="22"/>
      <c r="BL409" s="22"/>
      <c r="BM409" s="22"/>
      <c r="BN409" s="22"/>
      <c r="BO409" s="22"/>
      <c r="BP409" s="22"/>
      <c r="BS409" t="str">
        <f t="shared" si="26"/>
        <v>CORRECT</v>
      </c>
    </row>
    <row r="410" spans="2:71" ht="72.599999999999994" customHeight="1" x14ac:dyDescent="0.25">
      <c r="B410" s="1">
        <v>44537</v>
      </c>
      <c r="C410" t="s">
        <v>24</v>
      </c>
      <c r="D410">
        <v>4</v>
      </c>
      <c r="E410" t="s">
        <v>3</v>
      </c>
      <c r="F410" s="3" t="s">
        <v>83</v>
      </c>
      <c r="G410" s="34" t="s">
        <v>1064</v>
      </c>
      <c r="H410" t="s">
        <v>17</v>
      </c>
      <c r="J410" s="96" t="s">
        <v>82</v>
      </c>
      <c r="K410" s="96" t="s">
        <v>82</v>
      </c>
      <c r="L410" s="96" t="s">
        <v>82</v>
      </c>
      <c r="M410" s="96" t="s">
        <v>82</v>
      </c>
      <c r="N410" s="96" t="s">
        <v>82</v>
      </c>
      <c r="O410" s="96" t="s">
        <v>82</v>
      </c>
      <c r="P410" s="96" t="s">
        <v>82</v>
      </c>
      <c r="Q410" s="96" t="s">
        <v>82</v>
      </c>
      <c r="R410" s="96" t="s">
        <v>82</v>
      </c>
      <c r="S410" s="96" t="s">
        <v>82</v>
      </c>
      <c r="T410" s="96" t="s">
        <v>82</v>
      </c>
      <c r="U410" s="96" t="s">
        <v>82</v>
      </c>
      <c r="V410" s="96" t="s">
        <v>82</v>
      </c>
      <c r="W410" s="96" t="s">
        <v>82</v>
      </c>
      <c r="X410" s="3"/>
      <c r="Y410" s="3"/>
      <c r="Z410" s="71"/>
      <c r="AA410" s="72" t="s">
        <v>1065</v>
      </c>
      <c r="AC410" s="22" t="s">
        <v>84</v>
      </c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P410" s="22"/>
      <c r="BS410" t="str">
        <f t="shared" si="26"/>
        <v>CORRECT</v>
      </c>
    </row>
    <row r="411" spans="2:71" x14ac:dyDescent="0.25">
      <c r="B411" s="1">
        <v>44541</v>
      </c>
      <c r="C411" t="s">
        <v>1799</v>
      </c>
      <c r="D411">
        <f>1+6/60</f>
        <v>1.1000000000000001</v>
      </c>
      <c r="E411" t="s">
        <v>3</v>
      </c>
      <c r="F411" s="3" t="s">
        <v>80</v>
      </c>
      <c r="G411" s="34" t="s">
        <v>1070</v>
      </c>
      <c r="H411" t="s">
        <v>17</v>
      </c>
      <c r="J411" s="96" t="s">
        <v>82</v>
      </c>
      <c r="K411" s="96" t="s">
        <v>82</v>
      </c>
      <c r="L411" s="96" t="s">
        <v>82</v>
      </c>
      <c r="M411" s="96" t="s">
        <v>82</v>
      </c>
      <c r="N411" s="96" t="s">
        <v>82</v>
      </c>
      <c r="O411" s="96" t="s">
        <v>82</v>
      </c>
      <c r="P411" s="96" t="s">
        <v>82</v>
      </c>
      <c r="Q411" s="96" t="s">
        <v>82</v>
      </c>
      <c r="R411" s="96" t="s">
        <v>82</v>
      </c>
      <c r="S411" s="96" t="s">
        <v>82</v>
      </c>
      <c r="T411" s="96" t="s">
        <v>82</v>
      </c>
      <c r="U411" s="96" t="s">
        <v>82</v>
      </c>
      <c r="V411" s="96" t="s">
        <v>82</v>
      </c>
      <c r="W411" s="96" t="s">
        <v>82</v>
      </c>
      <c r="X411" s="3"/>
      <c r="Y411" s="3"/>
      <c r="Z411" s="71"/>
      <c r="AC411" s="22" t="s">
        <v>21</v>
      </c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  <c r="BS411" t="str">
        <f t="shared" si="26"/>
        <v>CORRECT</v>
      </c>
    </row>
    <row r="412" spans="2:71" x14ac:dyDescent="0.25">
      <c r="B412" s="1">
        <v>44541</v>
      </c>
      <c r="C412" t="s">
        <v>1799</v>
      </c>
      <c r="D412">
        <v>2.5</v>
      </c>
      <c r="E412" t="s">
        <v>91</v>
      </c>
      <c r="F412" s="3" t="s">
        <v>80</v>
      </c>
      <c r="G412" s="34" t="s">
        <v>1071</v>
      </c>
      <c r="H412" t="s">
        <v>17</v>
      </c>
      <c r="J412" s="96" t="s">
        <v>82</v>
      </c>
      <c r="K412" s="96" t="s">
        <v>82</v>
      </c>
      <c r="L412" s="96" t="s">
        <v>82</v>
      </c>
      <c r="M412" s="96" t="s">
        <v>82</v>
      </c>
      <c r="N412" s="96" t="s">
        <v>82</v>
      </c>
      <c r="O412" s="96" t="s">
        <v>82</v>
      </c>
      <c r="P412" s="96" t="s">
        <v>82</v>
      </c>
      <c r="Q412" s="96" t="s">
        <v>82</v>
      </c>
      <c r="R412" s="96" t="s">
        <v>82</v>
      </c>
      <c r="S412" s="96" t="s">
        <v>82</v>
      </c>
      <c r="T412" s="96" t="s">
        <v>82</v>
      </c>
      <c r="U412" s="96" t="s">
        <v>82</v>
      </c>
      <c r="V412" s="96" t="s">
        <v>82</v>
      </c>
      <c r="W412" s="96" t="s">
        <v>82</v>
      </c>
      <c r="X412" s="3"/>
      <c r="Y412" s="3"/>
      <c r="Z412" s="71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 t="s">
        <v>21</v>
      </c>
      <c r="AV412" s="22"/>
      <c r="AW412" s="22"/>
      <c r="AX412" s="22"/>
      <c r="AY412" s="22"/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P412" s="22"/>
      <c r="BS412" t="str">
        <f t="shared" si="26"/>
        <v>CORRECT</v>
      </c>
    </row>
    <row r="413" spans="2:71" x14ac:dyDescent="0.25">
      <c r="B413" s="1">
        <v>44541</v>
      </c>
      <c r="C413">
        <v>700</v>
      </c>
      <c r="D413">
        <v>1.75</v>
      </c>
      <c r="E413" t="s">
        <v>56</v>
      </c>
      <c r="F413" s="3" t="s">
        <v>83</v>
      </c>
      <c r="G413" s="34" t="s">
        <v>1072</v>
      </c>
      <c r="H413" t="s">
        <v>17</v>
      </c>
      <c r="J413" s="96" t="s">
        <v>82</v>
      </c>
      <c r="K413" s="96" t="s">
        <v>82</v>
      </c>
      <c r="L413" s="96" t="s">
        <v>82</v>
      </c>
      <c r="M413" s="96" t="s">
        <v>82</v>
      </c>
      <c r="N413" s="96" t="s">
        <v>82</v>
      </c>
      <c r="O413" s="96" t="s">
        <v>82</v>
      </c>
      <c r="P413" s="96" t="s">
        <v>82</v>
      </c>
      <c r="Q413" s="96" t="s">
        <v>82</v>
      </c>
      <c r="R413" s="96" t="s">
        <v>82</v>
      </c>
      <c r="S413" s="96" t="s">
        <v>82</v>
      </c>
      <c r="T413" s="96" t="s">
        <v>82</v>
      </c>
      <c r="U413" s="96" t="s">
        <v>82</v>
      </c>
      <c r="V413" s="96" t="s">
        <v>82</v>
      </c>
      <c r="W413" s="96" t="s">
        <v>82</v>
      </c>
      <c r="X413" s="3"/>
      <c r="Y413" s="3"/>
      <c r="Z413" s="71"/>
      <c r="AC413" s="22"/>
      <c r="AD413" s="22"/>
      <c r="AE413" s="22"/>
      <c r="AF413" s="22"/>
      <c r="AG413" s="22"/>
      <c r="AH413" s="22" t="s">
        <v>132</v>
      </c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P413" s="22"/>
      <c r="BS413" t="str">
        <f t="shared" si="26"/>
        <v>CORRECT</v>
      </c>
    </row>
    <row r="414" spans="2:71" x14ac:dyDescent="0.25">
      <c r="B414" s="1">
        <v>44541</v>
      </c>
      <c r="C414">
        <v>700</v>
      </c>
      <c r="D414">
        <f>1+39/60</f>
        <v>1.65</v>
      </c>
      <c r="E414" t="s">
        <v>536</v>
      </c>
      <c r="F414" s="3" t="s">
        <v>80</v>
      </c>
      <c r="G414" s="34" t="s">
        <v>1073</v>
      </c>
      <c r="H414" t="s">
        <v>17</v>
      </c>
      <c r="J414" s="96" t="s">
        <v>82</v>
      </c>
      <c r="K414" s="96" t="s">
        <v>82</v>
      </c>
      <c r="L414" s="96" t="s">
        <v>82</v>
      </c>
      <c r="M414" s="96" t="s">
        <v>82</v>
      </c>
      <c r="N414" s="96" t="s">
        <v>82</v>
      </c>
      <c r="O414" s="96" t="s">
        <v>82</v>
      </c>
      <c r="P414" s="96" t="s">
        <v>82</v>
      </c>
      <c r="Q414" s="96" t="s">
        <v>82</v>
      </c>
      <c r="R414" s="96" t="s">
        <v>82</v>
      </c>
      <c r="S414" s="96" t="s">
        <v>82</v>
      </c>
      <c r="T414" s="96" t="s">
        <v>82</v>
      </c>
      <c r="U414" s="96" t="s">
        <v>82</v>
      </c>
      <c r="V414" s="96" t="s">
        <v>82</v>
      </c>
      <c r="W414" s="96" t="s">
        <v>82</v>
      </c>
      <c r="X414" s="3"/>
      <c r="Y414" s="3"/>
      <c r="Z414" s="71"/>
      <c r="AC414" s="22"/>
      <c r="AD414" s="22"/>
      <c r="AE414" s="22"/>
      <c r="AF414" s="22"/>
      <c r="AG414" s="22"/>
      <c r="AH414" s="22"/>
      <c r="AI414" s="22"/>
      <c r="AJ414" s="22" t="s">
        <v>21</v>
      </c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P414" s="22"/>
      <c r="BS414" t="str">
        <f t="shared" si="26"/>
        <v>CORRECT</v>
      </c>
    </row>
    <row r="415" spans="2:71" x14ac:dyDescent="0.25">
      <c r="B415" s="1">
        <v>44541</v>
      </c>
      <c r="C415" t="s">
        <v>24</v>
      </c>
      <c r="D415">
        <v>5</v>
      </c>
      <c r="E415" t="s">
        <v>56</v>
      </c>
      <c r="F415" s="3" t="s">
        <v>80</v>
      </c>
      <c r="G415" s="34" t="s">
        <v>1074</v>
      </c>
      <c r="H415" t="s">
        <v>17</v>
      </c>
      <c r="J415" s="96" t="s">
        <v>82</v>
      </c>
      <c r="K415" s="96" t="s">
        <v>82</v>
      </c>
      <c r="L415" s="96" t="s">
        <v>82</v>
      </c>
      <c r="M415" s="96" t="s">
        <v>82</v>
      </c>
      <c r="N415" s="96" t="s">
        <v>82</v>
      </c>
      <c r="O415" s="96" t="s">
        <v>82</v>
      </c>
      <c r="P415" s="96" t="s">
        <v>82</v>
      </c>
      <c r="Q415" s="96" t="s">
        <v>82</v>
      </c>
      <c r="R415" s="96" t="s">
        <v>82</v>
      </c>
      <c r="S415" s="96" t="s">
        <v>82</v>
      </c>
      <c r="T415" s="96" t="s">
        <v>82</v>
      </c>
      <c r="U415" s="96" t="s">
        <v>82</v>
      </c>
      <c r="V415" s="96" t="s">
        <v>82</v>
      </c>
      <c r="W415" s="96" t="s">
        <v>82</v>
      </c>
      <c r="X415" s="3"/>
      <c r="Y415" s="3"/>
      <c r="Z415" s="71"/>
      <c r="AC415" s="22"/>
      <c r="AD415" s="22"/>
      <c r="AE415" s="22"/>
      <c r="AF415" s="22"/>
      <c r="AG415" s="22"/>
      <c r="AH415" s="22" t="s">
        <v>21</v>
      </c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P415" s="22"/>
      <c r="BS415" t="str">
        <f t="shared" si="26"/>
        <v>CORRECT</v>
      </c>
    </row>
    <row r="416" spans="2:71" x14ac:dyDescent="0.25">
      <c r="B416" s="1">
        <v>44541</v>
      </c>
      <c r="C416" t="s">
        <v>24</v>
      </c>
      <c r="D416">
        <f>2+6/60</f>
        <v>2.1</v>
      </c>
      <c r="E416" t="s">
        <v>91</v>
      </c>
      <c r="F416" s="3" t="s">
        <v>80</v>
      </c>
      <c r="G416" s="34" t="s">
        <v>1075</v>
      </c>
      <c r="H416" t="s">
        <v>17</v>
      </c>
      <c r="J416" s="96" t="s">
        <v>82</v>
      </c>
      <c r="K416" s="96" t="s">
        <v>82</v>
      </c>
      <c r="L416" s="96" t="s">
        <v>82</v>
      </c>
      <c r="M416" s="96" t="s">
        <v>82</v>
      </c>
      <c r="N416" s="96" t="s">
        <v>82</v>
      </c>
      <c r="O416" s="96" t="s">
        <v>82</v>
      </c>
      <c r="P416" s="96" t="s">
        <v>82</v>
      </c>
      <c r="Q416" s="96" t="s">
        <v>82</v>
      </c>
      <c r="R416" s="96" t="s">
        <v>82</v>
      </c>
      <c r="S416" s="96" t="s">
        <v>82</v>
      </c>
      <c r="T416" s="96" t="s">
        <v>82</v>
      </c>
      <c r="U416" s="96" t="s">
        <v>82</v>
      </c>
      <c r="V416" s="96" t="s">
        <v>82</v>
      </c>
      <c r="W416" s="96" t="s">
        <v>82</v>
      </c>
      <c r="X416" s="3"/>
      <c r="Y416" s="3"/>
      <c r="Z416" s="71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 t="s">
        <v>21</v>
      </c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P416" s="22"/>
      <c r="BS416" t="str">
        <f t="shared" si="26"/>
        <v>CORRECT</v>
      </c>
    </row>
    <row r="417" spans="1:71" x14ac:dyDescent="0.25">
      <c r="B417" s="1">
        <v>44541</v>
      </c>
      <c r="C417" t="s">
        <v>24</v>
      </c>
      <c r="D417">
        <v>2.5</v>
      </c>
      <c r="E417" t="s">
        <v>61</v>
      </c>
      <c r="F417" s="3" t="s">
        <v>80</v>
      </c>
      <c r="G417" s="34" t="s">
        <v>1076</v>
      </c>
      <c r="H417" t="s">
        <v>17</v>
      </c>
      <c r="J417" s="96" t="s">
        <v>82</v>
      </c>
      <c r="K417" s="96" t="s">
        <v>82</v>
      </c>
      <c r="L417" s="96" t="s">
        <v>82</v>
      </c>
      <c r="M417" s="96" t="s">
        <v>82</v>
      </c>
      <c r="N417" s="96" t="s">
        <v>82</v>
      </c>
      <c r="O417" s="96" t="s">
        <v>82</v>
      </c>
      <c r="P417" s="96" t="s">
        <v>82</v>
      </c>
      <c r="Q417" s="96" t="s">
        <v>82</v>
      </c>
      <c r="R417" s="96" t="s">
        <v>82</v>
      </c>
      <c r="S417" s="96" t="s">
        <v>82</v>
      </c>
      <c r="T417" s="96" t="s">
        <v>82</v>
      </c>
      <c r="U417" s="96" t="s">
        <v>82</v>
      </c>
      <c r="V417" s="96" t="s">
        <v>82</v>
      </c>
      <c r="W417" s="96" t="s">
        <v>82</v>
      </c>
      <c r="X417" s="3"/>
      <c r="Y417" s="3"/>
      <c r="Z417" s="71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 t="s">
        <v>21</v>
      </c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  <c r="BS417" t="str">
        <f t="shared" si="26"/>
        <v>CORRECT</v>
      </c>
    </row>
    <row r="418" spans="1:71" x14ac:dyDescent="0.25">
      <c r="B418" s="1">
        <v>44541</v>
      </c>
      <c r="C418" t="s">
        <v>24</v>
      </c>
      <c r="D418">
        <v>8</v>
      </c>
      <c r="E418" t="s">
        <v>3</v>
      </c>
      <c r="F418" s="3" t="s">
        <v>83</v>
      </c>
      <c r="G418" s="34" t="s">
        <v>1077</v>
      </c>
      <c r="H418" t="s">
        <v>17</v>
      </c>
      <c r="J418" s="96" t="s">
        <v>82</v>
      </c>
      <c r="K418" s="96" t="s">
        <v>82</v>
      </c>
      <c r="L418" s="96" t="s">
        <v>82</v>
      </c>
      <c r="M418" s="96" t="s">
        <v>82</v>
      </c>
      <c r="N418" s="96" t="s">
        <v>82</v>
      </c>
      <c r="O418" s="96" t="s">
        <v>82</v>
      </c>
      <c r="P418" s="96" t="s">
        <v>82</v>
      </c>
      <c r="Q418" s="96" t="s">
        <v>82</v>
      </c>
      <c r="R418" s="96" t="s">
        <v>82</v>
      </c>
      <c r="S418" s="96" t="s">
        <v>82</v>
      </c>
      <c r="T418" s="96" t="s">
        <v>82</v>
      </c>
      <c r="U418" s="96" t="s">
        <v>82</v>
      </c>
      <c r="V418" s="96" t="s">
        <v>82</v>
      </c>
      <c r="W418" s="96" t="s">
        <v>82</v>
      </c>
      <c r="X418" s="3"/>
      <c r="Y418" s="3"/>
      <c r="Z418" s="71"/>
      <c r="AC418" s="22" t="s">
        <v>84</v>
      </c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P418" s="22"/>
      <c r="BS418" t="str">
        <f t="shared" si="26"/>
        <v>CORRECT</v>
      </c>
    </row>
    <row r="419" spans="1:71" ht="30" x14ac:dyDescent="0.25">
      <c r="B419" s="1">
        <v>44541</v>
      </c>
      <c r="C419">
        <v>700</v>
      </c>
      <c r="D419">
        <v>10</v>
      </c>
      <c r="E419" t="s">
        <v>3</v>
      </c>
      <c r="F419" s="3" t="s">
        <v>83</v>
      </c>
      <c r="G419" s="34" t="s">
        <v>1078</v>
      </c>
      <c r="H419" t="s">
        <v>17</v>
      </c>
      <c r="J419" s="3" t="s">
        <v>112</v>
      </c>
      <c r="K419" s="3" t="s">
        <v>112</v>
      </c>
      <c r="L419" s="3" t="s">
        <v>112</v>
      </c>
      <c r="M419" s="3" t="s">
        <v>112</v>
      </c>
      <c r="N419" s="3" t="s">
        <v>112</v>
      </c>
      <c r="O419" s="3" t="s">
        <v>112</v>
      </c>
      <c r="P419" s="3" t="s">
        <v>112</v>
      </c>
      <c r="Q419" s="3" t="s">
        <v>112</v>
      </c>
      <c r="R419" s="3" t="s">
        <v>112</v>
      </c>
      <c r="S419" s="3" t="s">
        <v>112</v>
      </c>
      <c r="T419" s="3" t="s">
        <v>112</v>
      </c>
      <c r="U419" s="3" t="s">
        <v>112</v>
      </c>
      <c r="V419" s="3" t="s">
        <v>112</v>
      </c>
      <c r="W419" s="3" t="s">
        <v>112</v>
      </c>
      <c r="X419" s="3" t="s">
        <v>112</v>
      </c>
      <c r="Y419" s="3" t="s">
        <v>112</v>
      </c>
      <c r="Z419" s="71"/>
      <c r="AA419" s="72" t="s">
        <v>1082</v>
      </c>
      <c r="AC419" s="22" t="s">
        <v>84</v>
      </c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P419" s="22"/>
      <c r="BS419" t="str">
        <f t="shared" si="26"/>
        <v>CORRECT</v>
      </c>
    </row>
    <row r="420" spans="1:71" ht="45" x14ac:dyDescent="0.25">
      <c r="B420" s="1">
        <v>44550</v>
      </c>
      <c r="C420">
        <v>700</v>
      </c>
      <c r="D420">
        <v>2.75</v>
      </c>
      <c r="E420" t="s">
        <v>91</v>
      </c>
      <c r="F420" s="3" t="s">
        <v>133</v>
      </c>
      <c r="G420" s="34" t="s">
        <v>1079</v>
      </c>
      <c r="H420" t="s">
        <v>17</v>
      </c>
      <c r="J420" s="3" t="s">
        <v>113</v>
      </c>
      <c r="K420" s="3" t="s">
        <v>113</v>
      </c>
      <c r="L420" s="3" t="s">
        <v>113</v>
      </c>
      <c r="M420" s="3" t="s">
        <v>846</v>
      </c>
      <c r="N420" s="3" t="s">
        <v>846</v>
      </c>
      <c r="O420" s="3" t="s">
        <v>113</v>
      </c>
      <c r="P420" s="3" t="s">
        <v>846</v>
      </c>
      <c r="Q420" s="3" t="s">
        <v>846</v>
      </c>
      <c r="R420" s="3" t="s">
        <v>846</v>
      </c>
      <c r="S420" s="3" t="s">
        <v>846</v>
      </c>
      <c r="T420" s="3" t="s">
        <v>846</v>
      </c>
      <c r="U420" s="3" t="s">
        <v>846</v>
      </c>
      <c r="V420" s="3" t="s">
        <v>846</v>
      </c>
      <c r="W420" s="3" t="s">
        <v>846</v>
      </c>
      <c r="X420" s="3" t="s">
        <v>846</v>
      </c>
      <c r="Y420" s="3" t="s">
        <v>846</v>
      </c>
      <c r="Z420" s="71"/>
      <c r="AA420" s="72" t="s">
        <v>1216</v>
      </c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 t="s">
        <v>132</v>
      </c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P420" s="22"/>
      <c r="BS420" t="str">
        <f t="shared" si="26"/>
        <v>CORRECT</v>
      </c>
    </row>
    <row r="421" spans="1:71" x14ac:dyDescent="0.25">
      <c r="B421" s="1">
        <v>44550</v>
      </c>
      <c r="C421" t="s">
        <v>1799</v>
      </c>
      <c r="D421">
        <v>0.75</v>
      </c>
      <c r="E421" t="s">
        <v>91</v>
      </c>
      <c r="F421" s="3" t="s">
        <v>467</v>
      </c>
      <c r="G421" s="34" t="s">
        <v>1080</v>
      </c>
      <c r="H421" t="s">
        <v>17</v>
      </c>
      <c r="J421" s="96" t="s">
        <v>82</v>
      </c>
      <c r="K421" s="96" t="s">
        <v>82</v>
      </c>
      <c r="L421" s="96" t="s">
        <v>82</v>
      </c>
      <c r="M421" s="96" t="s">
        <v>82</v>
      </c>
      <c r="N421" s="96" t="s">
        <v>82</v>
      </c>
      <c r="O421" s="96" t="s">
        <v>82</v>
      </c>
      <c r="P421" s="96" t="s">
        <v>82</v>
      </c>
      <c r="Q421" s="96" t="s">
        <v>82</v>
      </c>
      <c r="R421" s="96" t="s">
        <v>82</v>
      </c>
      <c r="S421" s="96" t="s">
        <v>82</v>
      </c>
      <c r="T421" s="96" t="s">
        <v>82</v>
      </c>
      <c r="U421" s="96" t="s">
        <v>82</v>
      </c>
      <c r="V421" s="96" t="s">
        <v>82</v>
      </c>
      <c r="W421" s="96" t="s">
        <v>82</v>
      </c>
      <c r="X421" s="3" t="s">
        <v>113</v>
      </c>
      <c r="Y421" s="3" t="s">
        <v>113</v>
      </c>
      <c r="Z421" s="71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 t="s">
        <v>21</v>
      </c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P421" s="22"/>
      <c r="BS421" t="str">
        <f t="shared" si="26"/>
        <v>CORRECT</v>
      </c>
    </row>
    <row r="422" spans="1:71" ht="150" x14ac:dyDescent="0.25">
      <c r="B422" s="1">
        <v>44541</v>
      </c>
      <c r="C422" t="s">
        <v>24</v>
      </c>
      <c r="D422">
        <f>4+11/60</f>
        <v>4.1833333333333336</v>
      </c>
      <c r="E422" t="s">
        <v>5</v>
      </c>
      <c r="F422" s="3" t="s">
        <v>80</v>
      </c>
      <c r="G422" s="34" t="s">
        <v>1081</v>
      </c>
      <c r="H422" t="s">
        <v>17</v>
      </c>
      <c r="J422" s="96" t="s">
        <v>82</v>
      </c>
      <c r="K422" s="96" t="s">
        <v>82</v>
      </c>
      <c r="L422" s="96" t="s">
        <v>82</v>
      </c>
      <c r="M422" s="96" t="s">
        <v>82</v>
      </c>
      <c r="N422" s="96" t="s">
        <v>82</v>
      </c>
      <c r="O422" s="96" t="s">
        <v>82</v>
      </c>
      <c r="P422" s="96" t="s">
        <v>82</v>
      </c>
      <c r="Q422" s="96" t="s">
        <v>82</v>
      </c>
      <c r="R422" s="96" t="s">
        <v>82</v>
      </c>
      <c r="S422" s="96" t="s">
        <v>82</v>
      </c>
      <c r="T422" s="96" t="s">
        <v>82</v>
      </c>
      <c r="U422" s="96" t="s">
        <v>82</v>
      </c>
      <c r="V422" s="96" t="s">
        <v>82</v>
      </c>
      <c r="W422" s="96" t="s">
        <v>82</v>
      </c>
      <c r="X422" s="3" t="s">
        <v>113</v>
      </c>
      <c r="Y422" s="3" t="s">
        <v>113</v>
      </c>
      <c r="Z422" s="71" t="s">
        <v>1215</v>
      </c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/>
      <c r="AR422" s="22"/>
      <c r="AS422" s="22"/>
      <c r="AT422" s="22"/>
      <c r="AU422" s="22"/>
      <c r="AV422" s="22"/>
      <c r="AW422" s="22"/>
      <c r="AX422" s="22"/>
      <c r="AY422" s="22"/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P422" s="22"/>
      <c r="BS422" t="str">
        <f t="shared" si="26"/>
        <v>EMPTY</v>
      </c>
    </row>
    <row r="423" spans="1:71" x14ac:dyDescent="0.25">
      <c r="B423" s="1">
        <v>44541</v>
      </c>
      <c r="C423" t="s">
        <v>1799</v>
      </c>
      <c r="D423">
        <f>44/60</f>
        <v>0.73333333333333328</v>
      </c>
      <c r="E423" t="s">
        <v>91</v>
      </c>
      <c r="F423" s="3" t="s">
        <v>80</v>
      </c>
      <c r="G423" s="34" t="s">
        <v>1083</v>
      </c>
      <c r="H423" t="s">
        <v>17</v>
      </c>
      <c r="J423" s="96" t="s">
        <v>82</v>
      </c>
      <c r="K423" s="96" t="s">
        <v>82</v>
      </c>
      <c r="L423" s="96" t="s">
        <v>82</v>
      </c>
      <c r="M423" s="96" t="s">
        <v>82</v>
      </c>
      <c r="N423" s="96" t="s">
        <v>82</v>
      </c>
      <c r="O423" s="96" t="s">
        <v>82</v>
      </c>
      <c r="P423" s="96" t="s">
        <v>82</v>
      </c>
      <c r="Q423" s="96" t="s">
        <v>82</v>
      </c>
      <c r="R423" s="96" t="s">
        <v>82</v>
      </c>
      <c r="S423" s="96" t="s">
        <v>82</v>
      </c>
      <c r="T423" s="96" t="s">
        <v>82</v>
      </c>
      <c r="U423" s="96" t="s">
        <v>82</v>
      </c>
      <c r="V423" s="96" t="s">
        <v>82</v>
      </c>
      <c r="W423" s="96" t="s">
        <v>82</v>
      </c>
      <c r="X423" s="3" t="s">
        <v>113</v>
      </c>
      <c r="Y423" s="3" t="s">
        <v>113</v>
      </c>
      <c r="Z423" s="71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 t="s">
        <v>21</v>
      </c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P423" s="22"/>
      <c r="BS423" t="str">
        <f t="shared" si="26"/>
        <v>CORRECT</v>
      </c>
    </row>
    <row r="424" spans="1:71" x14ac:dyDescent="0.25">
      <c r="B424" s="1">
        <v>44541</v>
      </c>
      <c r="C424" t="s">
        <v>1799</v>
      </c>
      <c r="D424">
        <v>3.5</v>
      </c>
      <c r="E424" t="s">
        <v>91</v>
      </c>
      <c r="F424" s="3" t="s">
        <v>80</v>
      </c>
      <c r="G424" s="34" t="s">
        <v>1084</v>
      </c>
      <c r="H424" t="s">
        <v>17</v>
      </c>
      <c r="J424" s="96" t="s">
        <v>82</v>
      </c>
      <c r="K424" s="96" t="s">
        <v>82</v>
      </c>
      <c r="L424" s="96" t="s">
        <v>82</v>
      </c>
      <c r="M424" s="96" t="s">
        <v>82</v>
      </c>
      <c r="N424" s="96" t="s">
        <v>82</v>
      </c>
      <c r="O424" s="96" t="s">
        <v>82</v>
      </c>
      <c r="P424" s="96" t="s">
        <v>82</v>
      </c>
      <c r="Q424" s="96" t="s">
        <v>82</v>
      </c>
      <c r="R424" s="96" t="s">
        <v>82</v>
      </c>
      <c r="S424" s="96" t="s">
        <v>82</v>
      </c>
      <c r="T424" s="96" t="s">
        <v>82</v>
      </c>
      <c r="U424" s="96" t="s">
        <v>82</v>
      </c>
      <c r="V424" s="96" t="s">
        <v>82</v>
      </c>
      <c r="W424" s="96" t="s">
        <v>82</v>
      </c>
      <c r="X424" s="3" t="s">
        <v>113</v>
      </c>
      <c r="Y424" s="3" t="s">
        <v>113</v>
      </c>
      <c r="Z424" s="71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 t="s">
        <v>21</v>
      </c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P424" s="22"/>
      <c r="BS424" t="str">
        <f t="shared" si="26"/>
        <v>CORRECT</v>
      </c>
    </row>
    <row r="425" spans="1:71" x14ac:dyDescent="0.25">
      <c r="B425" s="1">
        <v>44541</v>
      </c>
      <c r="C425" t="s">
        <v>1799</v>
      </c>
      <c r="D425">
        <v>1</v>
      </c>
      <c r="E425" t="s">
        <v>91</v>
      </c>
      <c r="F425" s="3" t="s">
        <v>80</v>
      </c>
      <c r="G425" s="34" t="s">
        <v>1085</v>
      </c>
      <c r="H425" t="s">
        <v>17</v>
      </c>
      <c r="J425" s="96" t="s">
        <v>82</v>
      </c>
      <c r="K425" s="96" t="s">
        <v>82</v>
      </c>
      <c r="L425" s="96" t="s">
        <v>82</v>
      </c>
      <c r="M425" s="96" t="s">
        <v>82</v>
      </c>
      <c r="N425" s="96" t="s">
        <v>82</v>
      </c>
      <c r="O425" s="96" t="s">
        <v>82</v>
      </c>
      <c r="P425" s="96" t="s">
        <v>82</v>
      </c>
      <c r="Q425" s="96" t="s">
        <v>82</v>
      </c>
      <c r="R425" s="96" t="s">
        <v>82</v>
      </c>
      <c r="S425" s="96" t="s">
        <v>82</v>
      </c>
      <c r="T425" s="96" t="s">
        <v>82</v>
      </c>
      <c r="U425" s="96" t="s">
        <v>82</v>
      </c>
      <c r="V425" s="96" t="s">
        <v>82</v>
      </c>
      <c r="W425" s="96" t="s">
        <v>82</v>
      </c>
      <c r="X425" s="3"/>
      <c r="Y425" s="3"/>
      <c r="Z425" s="71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 t="s">
        <v>21</v>
      </c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P425" s="22"/>
      <c r="BS425" t="str">
        <f t="shared" si="26"/>
        <v>CORRECT</v>
      </c>
    </row>
    <row r="426" spans="1:71" x14ac:dyDescent="0.25">
      <c r="B426" s="1">
        <v>44541</v>
      </c>
      <c r="C426" t="s">
        <v>1799</v>
      </c>
      <c r="D426">
        <f>1+43/60</f>
        <v>1.7166666666666668</v>
      </c>
      <c r="E426" t="s">
        <v>91</v>
      </c>
      <c r="F426" s="3" t="s">
        <v>80</v>
      </c>
      <c r="G426" s="34" t="s">
        <v>1086</v>
      </c>
      <c r="H426" t="s">
        <v>17</v>
      </c>
      <c r="J426" s="96" t="s">
        <v>82</v>
      </c>
      <c r="K426" s="96" t="s">
        <v>82</v>
      </c>
      <c r="L426" s="96" t="s">
        <v>82</v>
      </c>
      <c r="M426" s="96" t="s">
        <v>82</v>
      </c>
      <c r="N426" s="96" t="s">
        <v>82</v>
      </c>
      <c r="O426" s="96" t="s">
        <v>82</v>
      </c>
      <c r="P426" s="96" t="s">
        <v>82</v>
      </c>
      <c r="Q426" s="96" t="s">
        <v>82</v>
      </c>
      <c r="R426" s="96" t="s">
        <v>82</v>
      </c>
      <c r="S426" s="96" t="s">
        <v>82</v>
      </c>
      <c r="T426" s="96" t="s">
        <v>82</v>
      </c>
      <c r="U426" s="96" t="s">
        <v>82</v>
      </c>
      <c r="V426" s="96" t="s">
        <v>82</v>
      </c>
      <c r="W426" s="96" t="s">
        <v>82</v>
      </c>
      <c r="X426" s="3"/>
      <c r="Y426" s="3"/>
      <c r="Z426" s="71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 t="s">
        <v>21</v>
      </c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P426" s="22"/>
      <c r="BS426" t="str">
        <f t="shared" si="26"/>
        <v>CORRECT</v>
      </c>
    </row>
    <row r="427" spans="1:71" x14ac:dyDescent="0.25">
      <c r="B427" s="1">
        <v>44541</v>
      </c>
      <c r="C427" t="s">
        <v>1799</v>
      </c>
      <c r="D427">
        <v>2</v>
      </c>
      <c r="E427" t="s">
        <v>3</v>
      </c>
      <c r="F427" s="3" t="s">
        <v>80</v>
      </c>
      <c r="G427" s="34" t="s">
        <v>1087</v>
      </c>
      <c r="H427" t="s">
        <v>17</v>
      </c>
      <c r="J427" s="96" t="s">
        <v>82</v>
      </c>
      <c r="K427" s="96" t="s">
        <v>82</v>
      </c>
      <c r="L427" s="96" t="s">
        <v>82</v>
      </c>
      <c r="M427" s="96" t="s">
        <v>82</v>
      </c>
      <c r="N427" s="96" t="s">
        <v>82</v>
      </c>
      <c r="O427" s="96" t="s">
        <v>82</v>
      </c>
      <c r="P427" s="96" t="s">
        <v>82</v>
      </c>
      <c r="Q427" s="96" t="s">
        <v>82</v>
      </c>
      <c r="R427" s="96" t="s">
        <v>82</v>
      </c>
      <c r="S427" s="96" t="s">
        <v>82</v>
      </c>
      <c r="T427" s="96" t="s">
        <v>82</v>
      </c>
      <c r="U427" s="96" t="s">
        <v>82</v>
      </c>
      <c r="V427" s="96" t="s">
        <v>82</v>
      </c>
      <c r="W427" s="96" t="s">
        <v>82</v>
      </c>
      <c r="X427" s="3"/>
      <c r="Y427" s="3"/>
      <c r="Z427" s="71"/>
      <c r="AC427" s="22" t="s">
        <v>21</v>
      </c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P427" s="22"/>
      <c r="BS427" t="str">
        <f t="shared" si="26"/>
        <v>CORRECT</v>
      </c>
    </row>
    <row r="428" spans="1:71" x14ac:dyDescent="0.25">
      <c r="B428" s="1">
        <v>44541</v>
      </c>
      <c r="C428" t="s">
        <v>24</v>
      </c>
      <c r="D428">
        <v>2.75</v>
      </c>
      <c r="E428" t="s">
        <v>91</v>
      </c>
      <c r="F428" s="3" t="s">
        <v>80</v>
      </c>
      <c r="G428" s="34" t="s">
        <v>1088</v>
      </c>
      <c r="H428" t="s">
        <v>17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71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 t="s">
        <v>21</v>
      </c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P428" s="22"/>
      <c r="BS428" t="str">
        <f t="shared" si="26"/>
        <v>CORRECT</v>
      </c>
    </row>
    <row r="429" spans="1:71" ht="30" x14ac:dyDescent="0.25">
      <c r="A429" t="s">
        <v>1100</v>
      </c>
      <c r="B429" s="1">
        <v>44543</v>
      </c>
      <c r="C429">
        <v>700</v>
      </c>
      <c r="D429">
        <f>3+53/60</f>
        <v>3.8833333333333333</v>
      </c>
      <c r="E429" t="s">
        <v>71</v>
      </c>
      <c r="F429" s="3" t="s">
        <v>83</v>
      </c>
      <c r="G429" s="34" t="s">
        <v>1089</v>
      </c>
      <c r="H429" t="s">
        <v>17</v>
      </c>
      <c r="J429" s="96" t="s">
        <v>82</v>
      </c>
      <c r="K429" s="96" t="s">
        <v>82</v>
      </c>
      <c r="L429" s="96" t="s">
        <v>82</v>
      </c>
      <c r="M429" s="96" t="s">
        <v>82</v>
      </c>
      <c r="N429" s="96" t="s">
        <v>82</v>
      </c>
      <c r="O429" s="96" t="s">
        <v>82</v>
      </c>
      <c r="P429" s="96" t="s">
        <v>82</v>
      </c>
      <c r="Q429" s="96" t="s">
        <v>82</v>
      </c>
      <c r="R429" s="96" t="s">
        <v>82</v>
      </c>
      <c r="S429" s="96" t="s">
        <v>82</v>
      </c>
      <c r="T429" s="96" t="s">
        <v>82</v>
      </c>
      <c r="U429" s="96" t="s">
        <v>82</v>
      </c>
      <c r="V429" s="96" t="s">
        <v>82</v>
      </c>
      <c r="W429" s="96" t="s">
        <v>82</v>
      </c>
      <c r="X429" s="3"/>
      <c r="Y429" s="3"/>
      <c r="Z429" s="71"/>
      <c r="AA429" s="72" t="s">
        <v>1099</v>
      </c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 t="s">
        <v>84</v>
      </c>
      <c r="BN429" s="22"/>
      <c r="BO429" s="22"/>
      <c r="BP429" s="22"/>
      <c r="BS429" t="str">
        <f t="shared" si="26"/>
        <v>CORRECT</v>
      </c>
    </row>
    <row r="430" spans="1:71" x14ac:dyDescent="0.25">
      <c r="A430" t="s">
        <v>1100</v>
      </c>
      <c r="B430" s="1">
        <v>44543</v>
      </c>
      <c r="C430" t="s">
        <v>24</v>
      </c>
      <c r="D430">
        <f>1+22/60</f>
        <v>1.3666666666666667</v>
      </c>
      <c r="E430" t="s">
        <v>8</v>
      </c>
      <c r="F430" s="3" t="s">
        <v>80</v>
      </c>
      <c r="G430" s="34" t="s">
        <v>1090</v>
      </c>
      <c r="H430" t="s">
        <v>17</v>
      </c>
      <c r="J430" s="96" t="s">
        <v>82</v>
      </c>
      <c r="K430" s="96" t="s">
        <v>82</v>
      </c>
      <c r="L430" s="96" t="s">
        <v>82</v>
      </c>
      <c r="M430" s="96" t="s">
        <v>82</v>
      </c>
      <c r="N430" s="96" t="s">
        <v>82</v>
      </c>
      <c r="O430" s="96" t="s">
        <v>82</v>
      </c>
      <c r="P430" s="96" t="s">
        <v>82</v>
      </c>
      <c r="Q430" s="96" t="s">
        <v>82</v>
      </c>
      <c r="R430" s="96" t="s">
        <v>82</v>
      </c>
      <c r="S430" s="96" t="s">
        <v>82</v>
      </c>
      <c r="T430" s="96" t="s">
        <v>82</v>
      </c>
      <c r="U430" s="96" t="s">
        <v>82</v>
      </c>
      <c r="V430" s="96" t="s">
        <v>82</v>
      </c>
      <c r="W430" s="96" t="s">
        <v>82</v>
      </c>
      <c r="X430" s="3"/>
      <c r="Y430" s="3"/>
      <c r="Z430" s="71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 t="s">
        <v>21</v>
      </c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P430" s="22"/>
      <c r="BS430" t="str">
        <f t="shared" si="26"/>
        <v>CORRECT</v>
      </c>
    </row>
    <row r="431" spans="1:71" x14ac:dyDescent="0.25">
      <c r="B431" s="1">
        <v>44543</v>
      </c>
      <c r="C431" t="s">
        <v>1799</v>
      </c>
      <c r="D431">
        <f>33/60</f>
        <v>0.55000000000000004</v>
      </c>
      <c r="E431" t="s">
        <v>10</v>
      </c>
      <c r="F431" s="3" t="s">
        <v>80</v>
      </c>
      <c r="G431" s="34" t="s">
        <v>1091</v>
      </c>
      <c r="H431" t="s">
        <v>17</v>
      </c>
      <c r="J431" s="96" t="s">
        <v>82</v>
      </c>
      <c r="K431" s="96" t="s">
        <v>82</v>
      </c>
      <c r="L431" s="96" t="s">
        <v>82</v>
      </c>
      <c r="M431" s="96" t="s">
        <v>82</v>
      </c>
      <c r="N431" s="96" t="s">
        <v>82</v>
      </c>
      <c r="O431" s="96" t="s">
        <v>82</v>
      </c>
      <c r="P431" s="96" t="s">
        <v>82</v>
      </c>
      <c r="Q431" s="96" t="s">
        <v>82</v>
      </c>
      <c r="R431" s="96" t="s">
        <v>82</v>
      </c>
      <c r="S431" s="96" t="s">
        <v>82</v>
      </c>
      <c r="T431" s="96" t="s">
        <v>82</v>
      </c>
      <c r="U431" s="96" t="s">
        <v>82</v>
      </c>
      <c r="V431" s="96" t="s">
        <v>82</v>
      </c>
      <c r="W431" s="96" t="s">
        <v>82</v>
      </c>
      <c r="X431" s="3"/>
      <c r="Y431" s="3"/>
      <c r="Z431" s="71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P431" s="22" t="s">
        <v>21</v>
      </c>
      <c r="BS431" t="str">
        <f t="shared" si="26"/>
        <v>CORRECT</v>
      </c>
    </row>
    <row r="432" spans="1:71" ht="105" x14ac:dyDescent="0.25">
      <c r="B432" s="1">
        <v>44543</v>
      </c>
      <c r="C432">
        <v>700</v>
      </c>
      <c r="D432">
        <f>2+6/60</f>
        <v>2.1</v>
      </c>
      <c r="E432" t="s">
        <v>91</v>
      </c>
      <c r="F432" s="3" t="s">
        <v>83</v>
      </c>
      <c r="G432" s="34" t="s">
        <v>1092</v>
      </c>
      <c r="H432" t="s">
        <v>17</v>
      </c>
      <c r="J432" s="96" t="s">
        <v>82</v>
      </c>
      <c r="K432" s="96" t="s">
        <v>82</v>
      </c>
      <c r="L432" s="96" t="s">
        <v>82</v>
      </c>
      <c r="M432" s="96" t="s">
        <v>82</v>
      </c>
      <c r="N432" s="96" t="s">
        <v>82</v>
      </c>
      <c r="O432" s="96" t="s">
        <v>82</v>
      </c>
      <c r="P432" s="96" t="s">
        <v>82</v>
      </c>
      <c r="Q432" s="96" t="s">
        <v>82</v>
      </c>
      <c r="R432" s="96" t="s">
        <v>82</v>
      </c>
      <c r="S432" s="96" t="s">
        <v>82</v>
      </c>
      <c r="T432" s="96" t="s">
        <v>82</v>
      </c>
      <c r="U432" s="96" t="s">
        <v>82</v>
      </c>
      <c r="V432" s="96" t="s">
        <v>82</v>
      </c>
      <c r="W432" s="96" t="s">
        <v>82</v>
      </c>
      <c r="X432" s="3"/>
      <c r="Y432" s="3"/>
      <c r="Z432" s="71"/>
      <c r="AA432" s="72" t="s">
        <v>1101</v>
      </c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 t="s">
        <v>132</v>
      </c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P432" s="22"/>
      <c r="BS432" t="str">
        <f t="shared" si="26"/>
        <v>CORRECT</v>
      </c>
    </row>
    <row r="433" spans="2:71" x14ac:dyDescent="0.25">
      <c r="B433" s="1">
        <v>44543</v>
      </c>
      <c r="C433" t="s">
        <v>24</v>
      </c>
      <c r="D433">
        <f>2+1/6</f>
        <v>2.1666666666666665</v>
      </c>
      <c r="E433" t="s">
        <v>91</v>
      </c>
      <c r="F433" s="3" t="s">
        <v>80</v>
      </c>
      <c r="G433" s="34" t="s">
        <v>1093</v>
      </c>
      <c r="H433" t="s">
        <v>17</v>
      </c>
      <c r="J433" s="3"/>
      <c r="K433" s="3"/>
      <c r="L433" s="3"/>
      <c r="M433" s="3"/>
      <c r="N433" s="3"/>
      <c r="O433" s="96" t="s">
        <v>82</v>
      </c>
      <c r="P433" s="96" t="s">
        <v>82</v>
      </c>
      <c r="Q433" s="96" t="s">
        <v>82</v>
      </c>
      <c r="R433" s="96" t="s">
        <v>82</v>
      </c>
      <c r="S433" s="96" t="s">
        <v>82</v>
      </c>
      <c r="T433" s="96" t="s">
        <v>82</v>
      </c>
      <c r="U433" s="96" t="s">
        <v>82</v>
      </c>
      <c r="V433" s="96" t="s">
        <v>82</v>
      </c>
      <c r="W433" s="96" t="s">
        <v>82</v>
      </c>
      <c r="X433" s="3"/>
      <c r="Y433" s="3"/>
      <c r="Z433" s="71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 t="s">
        <v>21</v>
      </c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P433" s="22"/>
      <c r="BS433" t="str">
        <f t="shared" si="26"/>
        <v>CORRECT</v>
      </c>
    </row>
    <row r="434" spans="2:71" x14ac:dyDescent="0.25">
      <c r="B434" s="1">
        <v>44543</v>
      </c>
      <c r="C434" t="s">
        <v>1799</v>
      </c>
      <c r="D434">
        <f>55/60</f>
        <v>0.91666666666666663</v>
      </c>
      <c r="E434" t="s">
        <v>4</v>
      </c>
      <c r="F434" s="3" t="s">
        <v>80</v>
      </c>
      <c r="G434" s="34" t="s">
        <v>1094</v>
      </c>
      <c r="H434" t="s">
        <v>17</v>
      </c>
      <c r="J434" s="3"/>
      <c r="K434" s="3"/>
      <c r="L434" s="3"/>
      <c r="M434" s="3"/>
      <c r="N434" s="3"/>
      <c r="O434" s="96" t="s">
        <v>82</v>
      </c>
      <c r="P434" s="96" t="s">
        <v>82</v>
      </c>
      <c r="Q434" s="96" t="s">
        <v>82</v>
      </c>
      <c r="R434" s="96" t="s">
        <v>82</v>
      </c>
      <c r="S434" s="96" t="s">
        <v>82</v>
      </c>
      <c r="T434" s="96" t="s">
        <v>82</v>
      </c>
      <c r="U434" s="96" t="s">
        <v>82</v>
      </c>
      <c r="V434" s="96" t="s">
        <v>82</v>
      </c>
      <c r="W434" s="96" t="s">
        <v>82</v>
      </c>
      <c r="X434" s="3"/>
      <c r="Y434" s="3"/>
      <c r="Z434" s="71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 t="s">
        <v>21</v>
      </c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P434" s="22"/>
      <c r="BS434" t="str">
        <f t="shared" si="26"/>
        <v>CORRECT</v>
      </c>
    </row>
    <row r="435" spans="2:71" x14ac:dyDescent="0.25">
      <c r="B435" s="1">
        <v>44543</v>
      </c>
      <c r="C435">
        <v>700</v>
      </c>
      <c r="D435">
        <f>5+29/60</f>
        <v>5.4833333333333334</v>
      </c>
      <c r="E435" t="s">
        <v>535</v>
      </c>
      <c r="F435" s="3" t="s">
        <v>83</v>
      </c>
      <c r="G435" s="34" t="s">
        <v>1095</v>
      </c>
      <c r="H435" t="s">
        <v>17</v>
      </c>
      <c r="J435" s="3"/>
      <c r="K435" s="3"/>
      <c r="L435" s="3"/>
      <c r="M435" s="3"/>
      <c r="N435" s="3"/>
      <c r="O435" s="96" t="s">
        <v>82</v>
      </c>
      <c r="P435" s="96" t="s">
        <v>82</v>
      </c>
      <c r="Q435" s="96" t="s">
        <v>82</v>
      </c>
      <c r="R435" s="96" t="s">
        <v>82</v>
      </c>
      <c r="S435" s="96" t="s">
        <v>82</v>
      </c>
      <c r="T435" s="96" t="s">
        <v>112</v>
      </c>
      <c r="U435" s="96" t="s">
        <v>112</v>
      </c>
      <c r="V435" s="96" t="s">
        <v>82</v>
      </c>
      <c r="W435" s="96" t="s">
        <v>82</v>
      </c>
      <c r="X435" s="3"/>
      <c r="Y435" s="3"/>
      <c r="Z435" s="71"/>
      <c r="AC435" s="22"/>
      <c r="AD435" s="22"/>
      <c r="AE435" s="22"/>
      <c r="AF435" s="22"/>
      <c r="AG435" s="22"/>
      <c r="AH435" s="22"/>
      <c r="AI435" s="22" t="s">
        <v>132</v>
      </c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P435" s="22"/>
      <c r="BS435" t="str">
        <f t="shared" si="26"/>
        <v>CORRECT</v>
      </c>
    </row>
    <row r="436" spans="2:71" x14ac:dyDescent="0.25">
      <c r="B436" s="1">
        <v>44543</v>
      </c>
      <c r="C436" t="s">
        <v>24</v>
      </c>
      <c r="D436">
        <f>1+11/60</f>
        <v>1.1833333333333333</v>
      </c>
      <c r="E436" t="s">
        <v>66</v>
      </c>
      <c r="F436" s="3" t="s">
        <v>80</v>
      </c>
      <c r="G436" s="34" t="s">
        <v>1096</v>
      </c>
      <c r="H436" t="s">
        <v>17</v>
      </c>
      <c r="J436" s="3"/>
      <c r="K436" s="3"/>
      <c r="L436" s="3"/>
      <c r="M436" s="3"/>
      <c r="N436" s="3"/>
      <c r="O436" s="96" t="s">
        <v>82</v>
      </c>
      <c r="P436" s="96" t="s">
        <v>82</v>
      </c>
      <c r="Q436" s="96" t="s">
        <v>82</v>
      </c>
      <c r="R436" s="96" t="s">
        <v>82</v>
      </c>
      <c r="S436" s="96" t="s">
        <v>82</v>
      </c>
      <c r="T436" s="96" t="s">
        <v>82</v>
      </c>
      <c r="U436" s="96" t="s">
        <v>82</v>
      </c>
      <c r="V436" s="96" t="s">
        <v>82</v>
      </c>
      <c r="W436" s="96" t="s">
        <v>82</v>
      </c>
      <c r="X436" s="3"/>
      <c r="Y436" s="3"/>
      <c r="Z436" s="71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 t="s">
        <v>21</v>
      </c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P436" s="22"/>
      <c r="BS436" t="str">
        <f t="shared" si="26"/>
        <v>CORRECT</v>
      </c>
    </row>
    <row r="437" spans="2:71" ht="45" x14ac:dyDescent="0.25">
      <c r="B437" s="1">
        <v>44543</v>
      </c>
      <c r="C437">
        <v>700</v>
      </c>
      <c r="D437">
        <f>3+15/60</f>
        <v>3.25</v>
      </c>
      <c r="E437" t="s">
        <v>536</v>
      </c>
      <c r="F437" s="3" t="s">
        <v>83</v>
      </c>
      <c r="G437" s="34" t="s">
        <v>1097</v>
      </c>
      <c r="H437" t="s">
        <v>17</v>
      </c>
      <c r="J437" s="3"/>
      <c r="K437" s="3"/>
      <c r="L437" s="3"/>
      <c r="M437" s="3"/>
      <c r="N437" s="3"/>
      <c r="O437" s="96" t="s">
        <v>82</v>
      </c>
      <c r="P437" s="96" t="s">
        <v>82</v>
      </c>
      <c r="Q437" s="96" t="s">
        <v>82</v>
      </c>
      <c r="R437" s="96" t="s">
        <v>82</v>
      </c>
      <c r="S437" s="96" t="s">
        <v>82</v>
      </c>
      <c r="T437" s="96" t="s">
        <v>112</v>
      </c>
      <c r="U437" s="96" t="s">
        <v>112</v>
      </c>
      <c r="V437" s="96" t="s">
        <v>82</v>
      </c>
      <c r="W437" s="96" t="s">
        <v>82</v>
      </c>
      <c r="X437" s="3"/>
      <c r="Y437" s="3"/>
      <c r="Z437" s="71"/>
      <c r="AA437" s="72" t="s">
        <v>1102</v>
      </c>
      <c r="AC437" s="22"/>
      <c r="AD437" s="22"/>
      <c r="AE437" s="22"/>
      <c r="AF437" s="22"/>
      <c r="AG437" s="22"/>
      <c r="AH437" s="22"/>
      <c r="AI437" s="22"/>
      <c r="AJ437" s="22" t="s">
        <v>132</v>
      </c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P437" s="22"/>
      <c r="BS437" t="str">
        <f t="shared" si="26"/>
        <v>CORRECT</v>
      </c>
    </row>
    <row r="438" spans="2:71" ht="45" x14ac:dyDescent="0.25">
      <c r="B438" s="1">
        <v>44543</v>
      </c>
      <c r="C438" t="s">
        <v>24</v>
      </c>
      <c r="D438">
        <f>1+39/60</f>
        <v>1.65</v>
      </c>
      <c r="E438" t="s">
        <v>61</v>
      </c>
      <c r="F438" s="3" t="s">
        <v>83</v>
      </c>
      <c r="G438" s="34" t="s">
        <v>1098</v>
      </c>
      <c r="H438" t="s">
        <v>17</v>
      </c>
      <c r="J438" s="3"/>
      <c r="K438" s="3"/>
      <c r="L438" s="3"/>
      <c r="M438" s="3"/>
      <c r="N438" s="3"/>
      <c r="O438" s="96" t="s">
        <v>82</v>
      </c>
      <c r="P438" s="96" t="s">
        <v>82</v>
      </c>
      <c r="Q438" s="96" t="s">
        <v>82</v>
      </c>
      <c r="R438" s="96" t="s">
        <v>82</v>
      </c>
      <c r="S438" s="96" t="s">
        <v>82</v>
      </c>
      <c r="T438" s="96" t="s">
        <v>112</v>
      </c>
      <c r="U438" s="96" t="s">
        <v>112</v>
      </c>
      <c r="V438" s="96" t="s">
        <v>82</v>
      </c>
      <c r="W438" s="96" t="s">
        <v>82</v>
      </c>
      <c r="X438" s="3"/>
      <c r="Y438" s="3"/>
      <c r="Z438" s="71"/>
      <c r="AA438" s="72" t="s">
        <v>1103</v>
      </c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 t="s">
        <v>132</v>
      </c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  <c r="BS438" t="str">
        <f t="shared" si="26"/>
        <v>CORRECT</v>
      </c>
    </row>
    <row r="439" spans="2:71" ht="75" x14ac:dyDescent="0.25">
      <c r="B439" s="1">
        <v>44544</v>
      </c>
      <c r="C439" t="s">
        <v>24</v>
      </c>
      <c r="D439">
        <f>1+17/60</f>
        <v>1.2833333333333332</v>
      </c>
      <c r="E439" t="s">
        <v>56</v>
      </c>
      <c r="F439" s="3" t="s">
        <v>83</v>
      </c>
      <c r="G439" s="34" t="s">
        <v>1131</v>
      </c>
      <c r="H439" t="s">
        <v>17</v>
      </c>
      <c r="J439" s="3" t="s">
        <v>82</v>
      </c>
      <c r="K439" s="3" t="s">
        <v>82</v>
      </c>
      <c r="L439" s="3" t="s">
        <v>82</v>
      </c>
      <c r="M439" s="3" t="s">
        <v>82</v>
      </c>
      <c r="N439" s="3" t="s">
        <v>82</v>
      </c>
      <c r="O439" s="3" t="s">
        <v>82</v>
      </c>
      <c r="P439" s="3" t="s">
        <v>82</v>
      </c>
      <c r="Q439" s="3" t="s">
        <v>82</v>
      </c>
      <c r="R439" s="3" t="s">
        <v>82</v>
      </c>
      <c r="S439" s="3" t="s">
        <v>82</v>
      </c>
      <c r="T439" s="3" t="s">
        <v>82</v>
      </c>
      <c r="U439" s="3" t="s">
        <v>82</v>
      </c>
      <c r="V439" s="3" t="s">
        <v>82</v>
      </c>
      <c r="W439" s="3" t="s">
        <v>82</v>
      </c>
      <c r="X439" s="3"/>
      <c r="Y439" s="3"/>
      <c r="Z439" s="71"/>
      <c r="AA439" s="72" t="s">
        <v>1146</v>
      </c>
      <c r="AC439" s="22"/>
      <c r="AD439" s="22"/>
      <c r="AE439" s="22"/>
      <c r="AF439" s="22"/>
      <c r="AG439" s="22"/>
      <c r="AH439" s="22" t="s">
        <v>132</v>
      </c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P439" s="22"/>
      <c r="BS439" t="str">
        <f t="shared" si="26"/>
        <v>CORRECT</v>
      </c>
    </row>
    <row r="440" spans="2:71" x14ac:dyDescent="0.25">
      <c r="B440" s="1">
        <v>44544</v>
      </c>
      <c r="C440" t="s">
        <v>24</v>
      </c>
      <c r="D440">
        <f>3+10/60</f>
        <v>3.1666666666666665</v>
      </c>
      <c r="E440" t="s">
        <v>91</v>
      </c>
      <c r="F440" s="3" t="s">
        <v>80</v>
      </c>
      <c r="G440" s="34" t="s">
        <v>1132</v>
      </c>
      <c r="H440" t="s">
        <v>17</v>
      </c>
      <c r="J440" s="3" t="s">
        <v>82</v>
      </c>
      <c r="K440" s="3" t="s">
        <v>82</v>
      </c>
      <c r="L440" s="3" t="s">
        <v>82</v>
      </c>
      <c r="M440" s="3" t="s">
        <v>82</v>
      </c>
      <c r="N440" s="3" t="s">
        <v>82</v>
      </c>
      <c r="O440" s="3" t="s">
        <v>82</v>
      </c>
      <c r="P440" s="3" t="s">
        <v>82</v>
      </c>
      <c r="Q440" s="3" t="s">
        <v>82</v>
      </c>
      <c r="R440" s="3" t="s">
        <v>82</v>
      </c>
      <c r="S440" s="3" t="s">
        <v>82</v>
      </c>
      <c r="T440" s="3" t="s">
        <v>82</v>
      </c>
      <c r="U440" s="3" t="s">
        <v>82</v>
      </c>
      <c r="V440" s="3" t="s">
        <v>82</v>
      </c>
      <c r="W440" s="3" t="s">
        <v>82</v>
      </c>
      <c r="X440" s="3"/>
      <c r="Y440" s="3"/>
      <c r="Z440" s="71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 t="s">
        <v>21</v>
      </c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P440" s="22"/>
      <c r="BS440" t="str">
        <f t="shared" si="26"/>
        <v>CORRECT</v>
      </c>
    </row>
    <row r="441" spans="2:71" x14ac:dyDescent="0.25">
      <c r="B441" s="1">
        <v>44544</v>
      </c>
      <c r="C441" t="s">
        <v>24</v>
      </c>
      <c r="D441">
        <f>1+4/60</f>
        <v>1.0666666666666667</v>
      </c>
      <c r="E441" t="s">
        <v>56</v>
      </c>
      <c r="F441" s="3" t="s">
        <v>80</v>
      </c>
      <c r="G441" s="34" t="s">
        <v>1133</v>
      </c>
      <c r="H441" t="s">
        <v>17</v>
      </c>
      <c r="J441" s="3" t="s">
        <v>82</v>
      </c>
      <c r="K441" s="3" t="s">
        <v>82</v>
      </c>
      <c r="L441" s="3" t="s">
        <v>82</v>
      </c>
      <c r="M441" s="3" t="s">
        <v>82</v>
      </c>
      <c r="N441" s="3" t="s">
        <v>82</v>
      </c>
      <c r="O441" s="3" t="s">
        <v>82</v>
      </c>
      <c r="P441" s="3" t="s">
        <v>82</v>
      </c>
      <c r="Q441" s="3" t="s">
        <v>82</v>
      </c>
      <c r="R441" s="3" t="s">
        <v>82</v>
      </c>
      <c r="S441" s="3" t="s">
        <v>82</v>
      </c>
      <c r="T441" s="3" t="s">
        <v>82</v>
      </c>
      <c r="U441" s="3" t="s">
        <v>82</v>
      </c>
      <c r="V441" s="3" t="s">
        <v>82</v>
      </c>
      <c r="W441" s="3" t="s">
        <v>82</v>
      </c>
      <c r="X441" s="3"/>
      <c r="Y441" s="3"/>
      <c r="Z441" s="71"/>
      <c r="AC441" s="22"/>
      <c r="AD441" s="22"/>
      <c r="AE441" s="22"/>
      <c r="AF441" s="22"/>
      <c r="AG441" s="22"/>
      <c r="AH441" s="22" t="s">
        <v>21</v>
      </c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P441" s="22"/>
      <c r="BS441" t="str">
        <f t="shared" si="26"/>
        <v>CORRECT</v>
      </c>
    </row>
    <row r="442" spans="2:71" x14ac:dyDescent="0.25">
      <c r="B442" s="1">
        <v>44544</v>
      </c>
      <c r="C442" t="s">
        <v>24</v>
      </c>
      <c r="D442">
        <f>3+15/60</f>
        <v>3.25</v>
      </c>
      <c r="E442" t="s">
        <v>3</v>
      </c>
      <c r="F442" s="3" t="s">
        <v>80</v>
      </c>
      <c r="G442" s="34" t="s">
        <v>1134</v>
      </c>
      <c r="H442" t="s">
        <v>17</v>
      </c>
      <c r="J442" s="3" t="s">
        <v>82</v>
      </c>
      <c r="K442" s="3" t="s">
        <v>82</v>
      </c>
      <c r="L442" s="3" t="s">
        <v>82</v>
      </c>
      <c r="M442" s="3" t="s">
        <v>82</v>
      </c>
      <c r="N442" s="3" t="s">
        <v>82</v>
      </c>
      <c r="O442" s="3" t="s">
        <v>82</v>
      </c>
      <c r="P442" s="3" t="s">
        <v>82</v>
      </c>
      <c r="Q442" s="3" t="s">
        <v>82</v>
      </c>
      <c r="R442" s="3" t="s">
        <v>82</v>
      </c>
      <c r="S442" s="3" t="s">
        <v>82</v>
      </c>
      <c r="T442" s="3" t="s">
        <v>82</v>
      </c>
      <c r="U442" s="3" t="s">
        <v>82</v>
      </c>
      <c r="V442" s="3" t="s">
        <v>82</v>
      </c>
      <c r="W442" s="3" t="s">
        <v>82</v>
      </c>
      <c r="X442" s="3"/>
      <c r="Y442" s="3"/>
      <c r="Z442" s="71"/>
      <c r="AC442" s="22" t="s">
        <v>21</v>
      </c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P442" s="22"/>
      <c r="BS442" t="str">
        <f>IF(COUNTA(AC619:BP619)=1,"CORRECT","EMPTY")</f>
        <v>CORRECT</v>
      </c>
    </row>
    <row r="443" spans="2:71" x14ac:dyDescent="0.25">
      <c r="B443" s="1">
        <v>44544</v>
      </c>
      <c r="C443" t="s">
        <v>24</v>
      </c>
      <c r="D443">
        <f>2+1/60</f>
        <v>2.0166666666666666</v>
      </c>
      <c r="E443" t="s">
        <v>3</v>
      </c>
      <c r="F443" s="3" t="s">
        <v>80</v>
      </c>
      <c r="G443" s="34" t="s">
        <v>1135</v>
      </c>
      <c r="H443" t="s">
        <v>17</v>
      </c>
      <c r="J443" s="3" t="s">
        <v>82</v>
      </c>
      <c r="K443" s="3" t="s">
        <v>82</v>
      </c>
      <c r="L443" s="3" t="s">
        <v>82</v>
      </c>
      <c r="M443" s="3" t="s">
        <v>82</v>
      </c>
      <c r="N443" s="3" t="s">
        <v>82</v>
      </c>
      <c r="O443" s="3" t="s">
        <v>82</v>
      </c>
      <c r="P443" s="3" t="s">
        <v>82</v>
      </c>
      <c r="Q443" s="3" t="s">
        <v>82</v>
      </c>
      <c r="R443" s="3" t="s">
        <v>82</v>
      </c>
      <c r="S443" s="3" t="s">
        <v>82</v>
      </c>
      <c r="T443" s="3" t="s">
        <v>82</v>
      </c>
      <c r="U443" s="3" t="s">
        <v>82</v>
      </c>
      <c r="V443" s="3" t="s">
        <v>82</v>
      </c>
      <c r="W443" s="3" t="s">
        <v>82</v>
      </c>
      <c r="X443" s="3"/>
      <c r="Y443" s="3"/>
      <c r="Z443" s="71"/>
      <c r="AC443" s="22" t="s">
        <v>21</v>
      </c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P443" s="22"/>
      <c r="BS443" t="str">
        <f t="shared" si="26"/>
        <v>CORRECT</v>
      </c>
    </row>
    <row r="444" spans="2:71" x14ac:dyDescent="0.25">
      <c r="B444" s="1">
        <v>44544</v>
      </c>
      <c r="C444" t="s">
        <v>24</v>
      </c>
      <c r="D444">
        <f>2+16/60</f>
        <v>2.2666666666666666</v>
      </c>
      <c r="E444" t="s">
        <v>535</v>
      </c>
      <c r="F444" s="3" t="s">
        <v>80</v>
      </c>
      <c r="G444" s="34" t="s">
        <v>1136</v>
      </c>
      <c r="H444" t="s">
        <v>17</v>
      </c>
      <c r="J444" s="3" t="s">
        <v>82</v>
      </c>
      <c r="K444" s="3" t="s">
        <v>82</v>
      </c>
      <c r="L444" s="3" t="s">
        <v>82</v>
      </c>
      <c r="M444" s="3" t="s">
        <v>82</v>
      </c>
      <c r="N444" s="3" t="s">
        <v>82</v>
      </c>
      <c r="O444" s="3" t="s">
        <v>82</v>
      </c>
      <c r="P444" s="3" t="s">
        <v>82</v>
      </c>
      <c r="Q444" s="3" t="s">
        <v>82</v>
      </c>
      <c r="R444" s="3" t="s">
        <v>82</v>
      </c>
      <c r="S444" s="3" t="s">
        <v>82</v>
      </c>
      <c r="T444" s="3" t="s">
        <v>82</v>
      </c>
      <c r="U444" s="3" t="s">
        <v>82</v>
      </c>
      <c r="V444" s="3" t="s">
        <v>82</v>
      </c>
      <c r="W444" s="3" t="s">
        <v>82</v>
      </c>
      <c r="X444" s="3"/>
      <c r="Y444" s="3"/>
      <c r="Z444" s="71"/>
      <c r="AC444" s="22"/>
      <c r="AD444" s="22"/>
      <c r="AE444" s="22"/>
      <c r="AF444" s="22"/>
      <c r="AG444" s="22"/>
      <c r="AH444" s="22"/>
      <c r="AI444" s="22" t="s">
        <v>21</v>
      </c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P444" s="22"/>
      <c r="BS444" t="str">
        <f t="shared" si="26"/>
        <v>CORRECT</v>
      </c>
    </row>
    <row r="445" spans="2:71" x14ac:dyDescent="0.25">
      <c r="B445" s="1">
        <v>44544</v>
      </c>
      <c r="C445" t="s">
        <v>24</v>
      </c>
      <c r="D445">
        <f>1+25/60</f>
        <v>1.4166666666666667</v>
      </c>
      <c r="E445" t="s">
        <v>91</v>
      </c>
      <c r="F445" s="3" t="s">
        <v>80</v>
      </c>
      <c r="G445" s="34" t="s">
        <v>1137</v>
      </c>
      <c r="H445" t="s">
        <v>17</v>
      </c>
      <c r="J445" s="3" t="s">
        <v>82</v>
      </c>
      <c r="K445" s="3" t="s">
        <v>82</v>
      </c>
      <c r="L445" s="3" t="s">
        <v>82</v>
      </c>
      <c r="M445" s="3" t="s">
        <v>82</v>
      </c>
      <c r="N445" s="3" t="s">
        <v>82</v>
      </c>
      <c r="O445" s="3" t="s">
        <v>82</v>
      </c>
      <c r="P445" s="3" t="s">
        <v>82</v>
      </c>
      <c r="Q445" s="3" t="s">
        <v>82</v>
      </c>
      <c r="R445" s="3" t="s">
        <v>82</v>
      </c>
      <c r="S445" s="3" t="s">
        <v>82</v>
      </c>
      <c r="T445" s="3" t="s">
        <v>82</v>
      </c>
      <c r="U445" s="3" t="s">
        <v>82</v>
      </c>
      <c r="V445" s="3" t="s">
        <v>82</v>
      </c>
      <c r="W445" s="3" t="s">
        <v>82</v>
      </c>
      <c r="X445" s="3"/>
      <c r="Y445" s="3"/>
      <c r="Z445" s="71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 t="s">
        <v>21</v>
      </c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P445" s="22"/>
      <c r="BS445" t="str">
        <f t="shared" si="26"/>
        <v>CORRECT</v>
      </c>
    </row>
    <row r="446" spans="2:71" ht="30" x14ac:dyDescent="0.25">
      <c r="B446" s="1">
        <v>44544</v>
      </c>
      <c r="C446" t="s">
        <v>24</v>
      </c>
      <c r="D446">
        <f>4+48/60</f>
        <v>4.8</v>
      </c>
      <c r="E446" t="s">
        <v>535</v>
      </c>
      <c r="F446" s="3" t="s">
        <v>80</v>
      </c>
      <c r="G446" s="34" t="s">
        <v>1138</v>
      </c>
      <c r="H446" t="s">
        <v>17</v>
      </c>
      <c r="J446" s="3" t="s">
        <v>82</v>
      </c>
      <c r="K446" s="3" t="s">
        <v>82</v>
      </c>
      <c r="L446" s="3" t="s">
        <v>82</v>
      </c>
      <c r="M446" s="3" t="s">
        <v>82</v>
      </c>
      <c r="N446" s="3" t="s">
        <v>82</v>
      </c>
      <c r="O446" s="3" t="s">
        <v>82</v>
      </c>
      <c r="P446" s="3" t="s">
        <v>82</v>
      </c>
      <c r="Q446" s="3" t="s">
        <v>82</v>
      </c>
      <c r="R446" s="3" t="s">
        <v>82</v>
      </c>
      <c r="S446" s="3" t="s">
        <v>82</v>
      </c>
      <c r="T446" s="3" t="s">
        <v>82</v>
      </c>
      <c r="U446" s="3" t="s">
        <v>82</v>
      </c>
      <c r="V446" s="3" t="s">
        <v>82</v>
      </c>
      <c r="W446" s="3" t="s">
        <v>82</v>
      </c>
      <c r="X446" s="3"/>
      <c r="Y446" s="3"/>
      <c r="Z446" s="71"/>
      <c r="AA446" s="72" t="s">
        <v>1147</v>
      </c>
      <c r="AC446" s="22"/>
      <c r="AD446" s="22"/>
      <c r="AE446" s="22"/>
      <c r="AF446" s="22"/>
      <c r="AG446" s="22"/>
      <c r="AH446" s="22"/>
      <c r="AI446" s="22" t="s">
        <v>21</v>
      </c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P446" s="22"/>
      <c r="BS446" t="str">
        <f t="shared" si="26"/>
        <v>CORRECT</v>
      </c>
    </row>
    <row r="447" spans="2:71" x14ac:dyDescent="0.25">
      <c r="B447" s="1">
        <v>44544</v>
      </c>
      <c r="C447" t="s">
        <v>24</v>
      </c>
      <c r="D447">
        <f>2+43/60</f>
        <v>2.7166666666666668</v>
      </c>
      <c r="E447" t="s">
        <v>4</v>
      </c>
      <c r="F447" s="3" t="s">
        <v>80</v>
      </c>
      <c r="G447" s="34" t="s">
        <v>1139</v>
      </c>
      <c r="H447" t="s">
        <v>17</v>
      </c>
      <c r="J447" s="3" t="s">
        <v>82</v>
      </c>
      <c r="K447" s="3" t="s">
        <v>82</v>
      </c>
      <c r="L447" s="3" t="s">
        <v>82</v>
      </c>
      <c r="M447" s="3" t="s">
        <v>82</v>
      </c>
      <c r="N447" s="3" t="s">
        <v>82</v>
      </c>
      <c r="O447" s="3" t="s">
        <v>82</v>
      </c>
      <c r="P447" s="3" t="s">
        <v>82</v>
      </c>
      <c r="Q447" s="3" t="s">
        <v>82</v>
      </c>
      <c r="R447" s="3" t="s">
        <v>82</v>
      </c>
      <c r="S447" s="3" t="s">
        <v>82</v>
      </c>
      <c r="T447" s="3" t="s">
        <v>82</v>
      </c>
      <c r="U447" s="3" t="s">
        <v>82</v>
      </c>
      <c r="V447" s="3" t="s">
        <v>82</v>
      </c>
      <c r="W447" s="3" t="s">
        <v>82</v>
      </c>
      <c r="X447" s="3"/>
      <c r="Y447" s="3"/>
      <c r="Z447" s="71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 t="s">
        <v>21</v>
      </c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P447" s="22"/>
      <c r="BS447" t="str">
        <f t="shared" si="26"/>
        <v>CORRECT</v>
      </c>
    </row>
    <row r="448" spans="2:71" x14ac:dyDescent="0.25">
      <c r="B448" s="1">
        <v>44544</v>
      </c>
      <c r="C448" t="s">
        <v>24</v>
      </c>
      <c r="D448">
        <f>2+37/60</f>
        <v>2.6166666666666667</v>
      </c>
      <c r="E448" t="s">
        <v>90</v>
      </c>
      <c r="F448" s="3" t="s">
        <v>80</v>
      </c>
      <c r="G448" s="34" t="s">
        <v>1140</v>
      </c>
      <c r="H448" t="s">
        <v>17</v>
      </c>
      <c r="J448" s="3" t="s">
        <v>82</v>
      </c>
      <c r="K448" s="3" t="s">
        <v>82</v>
      </c>
      <c r="L448" s="3" t="s">
        <v>82</v>
      </c>
      <c r="M448" s="3" t="s">
        <v>82</v>
      </c>
      <c r="N448" s="3" t="s">
        <v>82</v>
      </c>
      <c r="O448" s="3" t="s">
        <v>82</v>
      </c>
      <c r="P448" s="3" t="s">
        <v>82</v>
      </c>
      <c r="Q448" s="3" t="s">
        <v>82</v>
      </c>
      <c r="R448" s="3" t="s">
        <v>82</v>
      </c>
      <c r="S448" s="3" t="s">
        <v>82</v>
      </c>
      <c r="T448" s="3" t="s">
        <v>82</v>
      </c>
      <c r="U448" s="3" t="s">
        <v>82</v>
      </c>
      <c r="V448" s="3" t="s">
        <v>82</v>
      </c>
      <c r="W448" s="3" t="s">
        <v>82</v>
      </c>
      <c r="X448" s="3"/>
      <c r="Y448" s="3"/>
      <c r="Z448" s="71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 t="s">
        <v>21</v>
      </c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P448" s="22"/>
      <c r="BS448" t="str">
        <f t="shared" si="26"/>
        <v>CORRECT</v>
      </c>
    </row>
    <row r="449" spans="2:71" x14ac:dyDescent="0.25">
      <c r="B449" s="1">
        <v>44544</v>
      </c>
      <c r="C449" t="s">
        <v>24</v>
      </c>
      <c r="D449">
        <f>4+5/60</f>
        <v>4.083333333333333</v>
      </c>
      <c r="E449" t="s">
        <v>535</v>
      </c>
      <c r="F449" s="3" t="s">
        <v>80</v>
      </c>
      <c r="G449" s="34" t="s">
        <v>1141</v>
      </c>
      <c r="H449" t="s">
        <v>17</v>
      </c>
      <c r="J449" s="3" t="s">
        <v>82</v>
      </c>
      <c r="K449" s="3" t="s">
        <v>82</v>
      </c>
      <c r="L449" s="3" t="s">
        <v>82</v>
      </c>
      <c r="M449" s="3" t="s">
        <v>82</v>
      </c>
      <c r="N449" s="3" t="s">
        <v>82</v>
      </c>
      <c r="O449" s="3" t="s">
        <v>82</v>
      </c>
      <c r="P449" s="3" t="s">
        <v>82</v>
      </c>
      <c r="Q449" s="3" t="s">
        <v>82</v>
      </c>
      <c r="R449" s="3" t="s">
        <v>82</v>
      </c>
      <c r="S449" s="3" t="s">
        <v>82</v>
      </c>
      <c r="T449" s="3" t="s">
        <v>82</v>
      </c>
      <c r="U449" s="3" t="s">
        <v>82</v>
      </c>
      <c r="V449" s="3" t="s">
        <v>82</v>
      </c>
      <c r="W449" s="3" t="s">
        <v>82</v>
      </c>
      <c r="X449" s="3"/>
      <c r="Y449" s="3"/>
      <c r="Z449" s="71"/>
      <c r="AC449" s="22"/>
      <c r="AD449" s="22"/>
      <c r="AE449" s="22"/>
      <c r="AF449" s="22"/>
      <c r="AG449" s="22"/>
      <c r="AH449" s="22"/>
      <c r="AI449" s="22" t="s">
        <v>21</v>
      </c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P449" s="22"/>
      <c r="BS449" t="str">
        <f t="shared" si="26"/>
        <v>CORRECT</v>
      </c>
    </row>
    <row r="450" spans="2:71" ht="60" x14ac:dyDescent="0.25">
      <c r="B450" s="1">
        <v>44544</v>
      </c>
      <c r="C450" t="s">
        <v>24</v>
      </c>
      <c r="D450">
        <f>4+49/60</f>
        <v>4.8166666666666664</v>
      </c>
      <c r="E450" t="s">
        <v>10</v>
      </c>
      <c r="F450" s="3" t="s">
        <v>83</v>
      </c>
      <c r="G450" s="34" t="s">
        <v>1142</v>
      </c>
      <c r="H450" t="s">
        <v>17</v>
      </c>
      <c r="J450" s="3" t="s">
        <v>82</v>
      </c>
      <c r="K450" s="3" t="s">
        <v>82</v>
      </c>
      <c r="L450" s="3" t="s">
        <v>82</v>
      </c>
      <c r="M450" s="3" t="s">
        <v>82</v>
      </c>
      <c r="N450" s="3" t="s">
        <v>82</v>
      </c>
      <c r="O450" s="3" t="s">
        <v>82</v>
      </c>
      <c r="P450" s="3" t="s">
        <v>82</v>
      </c>
      <c r="Q450" s="3" t="s">
        <v>82</v>
      </c>
      <c r="R450" s="3" t="s">
        <v>82</v>
      </c>
      <c r="S450" s="3" t="s">
        <v>82</v>
      </c>
      <c r="T450" s="3" t="s">
        <v>82</v>
      </c>
      <c r="U450" s="3" t="s">
        <v>82</v>
      </c>
      <c r="V450" s="3" t="s">
        <v>82</v>
      </c>
      <c r="W450" s="3" t="s">
        <v>82</v>
      </c>
      <c r="X450" s="3"/>
      <c r="Y450" s="3"/>
      <c r="Z450" s="71"/>
      <c r="AA450" s="72" t="s">
        <v>1148</v>
      </c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P450" s="22" t="s">
        <v>132</v>
      </c>
      <c r="BS450" t="str">
        <f t="shared" si="26"/>
        <v>CORRECT</v>
      </c>
    </row>
    <row r="451" spans="2:71" x14ac:dyDescent="0.25">
      <c r="B451" s="1">
        <v>44544</v>
      </c>
      <c r="C451" t="s">
        <v>24</v>
      </c>
      <c r="D451">
        <f>5+10/60</f>
        <v>5.166666666666667</v>
      </c>
      <c r="E451" t="s">
        <v>53</v>
      </c>
      <c r="F451" s="3" t="s">
        <v>83</v>
      </c>
      <c r="G451" s="34" t="s">
        <v>1143</v>
      </c>
      <c r="H451" t="s">
        <v>17</v>
      </c>
      <c r="J451" s="3" t="s">
        <v>82</v>
      </c>
      <c r="K451" s="3" t="s">
        <v>82</v>
      </c>
      <c r="L451" s="3" t="s">
        <v>82</v>
      </c>
      <c r="M451" s="3" t="s">
        <v>82</v>
      </c>
      <c r="N451" s="3" t="s">
        <v>82</v>
      </c>
      <c r="O451" s="3" t="s">
        <v>82</v>
      </c>
      <c r="P451" s="3" t="s">
        <v>82</v>
      </c>
      <c r="Q451" s="3" t="s">
        <v>82</v>
      </c>
      <c r="R451" s="3" t="s">
        <v>82</v>
      </c>
      <c r="S451" s="3" t="s">
        <v>82</v>
      </c>
      <c r="T451" s="3" t="s">
        <v>82</v>
      </c>
      <c r="U451" s="3" t="s">
        <v>82</v>
      </c>
      <c r="V451" s="3" t="s">
        <v>82</v>
      </c>
      <c r="W451" s="3" t="s">
        <v>82</v>
      </c>
      <c r="X451" s="3"/>
      <c r="Y451" s="3"/>
      <c r="Z451" s="71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 t="s">
        <v>132</v>
      </c>
      <c r="BG451" s="22"/>
      <c r="BH451" s="22"/>
      <c r="BI451" s="22"/>
      <c r="BJ451" s="22"/>
      <c r="BK451" s="22"/>
      <c r="BL451" s="22"/>
      <c r="BM451" s="22"/>
      <c r="BN451" s="22"/>
      <c r="BO451" s="22"/>
      <c r="BP451" s="22"/>
      <c r="BS451" t="str">
        <f t="shared" si="26"/>
        <v>CORRECT</v>
      </c>
    </row>
    <row r="452" spans="2:71" x14ac:dyDescent="0.25">
      <c r="B452" s="1">
        <v>44544</v>
      </c>
      <c r="C452" t="s">
        <v>24</v>
      </c>
      <c r="D452">
        <f>1+1/60</f>
        <v>1.0166666666666666</v>
      </c>
      <c r="E452" t="s">
        <v>3</v>
      </c>
      <c r="F452" s="3" t="s">
        <v>80</v>
      </c>
      <c r="G452" s="34" t="s">
        <v>1144</v>
      </c>
      <c r="H452" t="s">
        <v>17</v>
      </c>
      <c r="J452" s="3" t="s">
        <v>82</v>
      </c>
      <c r="K452" s="3" t="s">
        <v>82</v>
      </c>
      <c r="L452" s="3" t="s">
        <v>82</v>
      </c>
      <c r="M452" s="3" t="s">
        <v>82</v>
      </c>
      <c r="N452" s="3" t="s">
        <v>82</v>
      </c>
      <c r="O452" s="3" t="s">
        <v>82</v>
      </c>
      <c r="P452" s="3" t="s">
        <v>82</v>
      </c>
      <c r="Q452" s="3" t="s">
        <v>82</v>
      </c>
      <c r="R452" s="3" t="s">
        <v>82</v>
      </c>
      <c r="S452" s="3" t="s">
        <v>82</v>
      </c>
      <c r="T452" s="3" t="s">
        <v>82</v>
      </c>
      <c r="U452" s="3" t="s">
        <v>82</v>
      </c>
      <c r="V452" s="3" t="s">
        <v>82</v>
      </c>
      <c r="W452" s="3" t="s">
        <v>82</v>
      </c>
      <c r="X452" s="3"/>
      <c r="Y452" s="3"/>
      <c r="Z452" s="71"/>
      <c r="AC452" s="22" t="s">
        <v>21</v>
      </c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  <c r="BS452" t="str">
        <f t="shared" si="26"/>
        <v>CORRECT</v>
      </c>
    </row>
    <row r="453" spans="2:71" ht="30" x14ac:dyDescent="0.25">
      <c r="B453" s="1">
        <v>44544</v>
      </c>
      <c r="C453" t="s">
        <v>24</v>
      </c>
      <c r="D453">
        <f>3+31/60</f>
        <v>3.5166666666666666</v>
      </c>
      <c r="E453" t="s">
        <v>4</v>
      </c>
      <c r="F453" s="3" t="s">
        <v>83</v>
      </c>
      <c r="G453" s="34" t="s">
        <v>1145</v>
      </c>
      <c r="H453" t="s">
        <v>17</v>
      </c>
      <c r="J453" s="3" t="s">
        <v>82</v>
      </c>
      <c r="K453" s="3" t="s">
        <v>82</v>
      </c>
      <c r="L453" s="3" t="s">
        <v>82</v>
      </c>
      <c r="M453" s="3" t="s">
        <v>82</v>
      </c>
      <c r="N453" s="3" t="s">
        <v>82</v>
      </c>
      <c r="O453" s="3" t="s">
        <v>82</v>
      </c>
      <c r="P453" s="3" t="s">
        <v>82</v>
      </c>
      <c r="Q453" s="3" t="s">
        <v>82</v>
      </c>
      <c r="R453" s="3" t="s">
        <v>82</v>
      </c>
      <c r="S453" s="3" t="s">
        <v>82</v>
      </c>
      <c r="T453" s="3" t="s">
        <v>82</v>
      </c>
      <c r="U453" s="3" t="s">
        <v>82</v>
      </c>
      <c r="V453" s="3" t="s">
        <v>82</v>
      </c>
      <c r="W453" s="3" t="s">
        <v>82</v>
      </c>
      <c r="X453" s="3"/>
      <c r="Y453" s="3"/>
      <c r="Z453" s="71"/>
      <c r="AA453" s="72" t="s">
        <v>1149</v>
      </c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 t="s">
        <v>132</v>
      </c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P453" s="22"/>
      <c r="BS453" t="str">
        <f t="shared" si="26"/>
        <v>CORRECT</v>
      </c>
    </row>
    <row r="454" spans="2:71" x14ac:dyDescent="0.25">
      <c r="B454" s="1">
        <v>44545</v>
      </c>
      <c r="C454" t="s">
        <v>24</v>
      </c>
      <c r="D454">
        <v>6</v>
      </c>
      <c r="E454" t="s">
        <v>56</v>
      </c>
      <c r="F454" s="3" t="s">
        <v>133</v>
      </c>
      <c r="G454" s="34" t="s">
        <v>1150</v>
      </c>
      <c r="H454" t="s">
        <v>17</v>
      </c>
      <c r="J454" s="3" t="s">
        <v>112</v>
      </c>
      <c r="K454" s="3" t="s">
        <v>82</v>
      </c>
      <c r="L454" s="3" t="s">
        <v>112</v>
      </c>
      <c r="M454" s="3" t="s">
        <v>82</v>
      </c>
      <c r="N454" s="3" t="s">
        <v>82</v>
      </c>
      <c r="O454" s="3" t="s">
        <v>82</v>
      </c>
      <c r="P454" s="3" t="s">
        <v>82</v>
      </c>
      <c r="Q454" s="3" t="s">
        <v>112</v>
      </c>
      <c r="R454" s="3" t="s">
        <v>113</v>
      </c>
      <c r="S454" s="3" t="s">
        <v>846</v>
      </c>
      <c r="T454" s="3" t="s">
        <v>846</v>
      </c>
      <c r="U454" s="3" t="s">
        <v>846</v>
      </c>
      <c r="V454" s="3" t="s">
        <v>846</v>
      </c>
      <c r="W454" s="3" t="s">
        <v>846</v>
      </c>
      <c r="X454" s="3"/>
      <c r="Y454" s="3"/>
      <c r="Z454" s="71"/>
      <c r="AC454" s="22"/>
      <c r="AD454" s="22"/>
      <c r="AE454" s="22"/>
      <c r="AF454" s="22"/>
      <c r="AG454" s="22"/>
      <c r="AH454" s="22" t="s">
        <v>132</v>
      </c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P454" s="22"/>
      <c r="BS454" t="str">
        <f t="shared" si="26"/>
        <v>CORRECT</v>
      </c>
    </row>
    <row r="455" spans="2:71" ht="60" x14ac:dyDescent="0.25">
      <c r="B455" s="1">
        <v>44545</v>
      </c>
      <c r="C455" t="s">
        <v>24</v>
      </c>
      <c r="D455">
        <f>3.25</f>
        <v>3.25</v>
      </c>
      <c r="E455" t="s">
        <v>72</v>
      </c>
      <c r="F455" s="3" t="s">
        <v>83</v>
      </c>
      <c r="G455" s="34" t="s">
        <v>1152</v>
      </c>
      <c r="H455" t="s">
        <v>17</v>
      </c>
      <c r="J455" s="3"/>
      <c r="K455" s="3" t="s">
        <v>82</v>
      </c>
      <c r="L455" s="3" t="s">
        <v>82</v>
      </c>
      <c r="M455" s="3" t="s">
        <v>82</v>
      </c>
      <c r="N455" s="3" t="s">
        <v>82</v>
      </c>
      <c r="O455" s="3" t="s">
        <v>112</v>
      </c>
      <c r="P455" s="3" t="s">
        <v>112</v>
      </c>
      <c r="Q455" s="3" t="s">
        <v>82</v>
      </c>
      <c r="R455" s="3" t="s">
        <v>112</v>
      </c>
      <c r="S455" s="3" t="s">
        <v>112</v>
      </c>
      <c r="T455" s="3" t="s">
        <v>112</v>
      </c>
      <c r="U455" s="3" t="s">
        <v>112</v>
      </c>
      <c r="V455" s="3"/>
      <c r="W455" s="3"/>
      <c r="X455" s="3"/>
      <c r="Y455" s="3"/>
      <c r="Z455" s="71"/>
      <c r="AA455" s="72" t="s">
        <v>1151</v>
      </c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 t="s">
        <v>132</v>
      </c>
      <c r="BO455" s="22"/>
      <c r="BP455" s="22"/>
      <c r="BS455" t="str">
        <f t="shared" si="26"/>
        <v>CORRECT</v>
      </c>
    </row>
    <row r="456" spans="2:71" ht="60" x14ac:dyDescent="0.25">
      <c r="B456" s="1">
        <v>44545</v>
      </c>
      <c r="C456" t="s">
        <v>24</v>
      </c>
      <c r="D456">
        <f>2+17/60</f>
        <v>2.2833333333333332</v>
      </c>
      <c r="E456" t="s">
        <v>3</v>
      </c>
      <c r="F456" s="3" t="s">
        <v>83</v>
      </c>
      <c r="G456" s="34" t="s">
        <v>1153</v>
      </c>
      <c r="H456" t="s">
        <v>17</v>
      </c>
      <c r="J456" s="3"/>
      <c r="K456" s="3" t="s">
        <v>82</v>
      </c>
      <c r="L456" s="3" t="s">
        <v>82</v>
      </c>
      <c r="M456" s="3" t="s">
        <v>82</v>
      </c>
      <c r="N456" s="3" t="s">
        <v>82</v>
      </c>
      <c r="O456" s="3" t="s">
        <v>112</v>
      </c>
      <c r="P456" s="3" t="s">
        <v>112</v>
      </c>
      <c r="Q456" s="3" t="s">
        <v>112</v>
      </c>
      <c r="R456" s="3" t="s">
        <v>112</v>
      </c>
      <c r="S456" s="3" t="s">
        <v>82</v>
      </c>
      <c r="T456" s="3" t="s">
        <v>112</v>
      </c>
      <c r="U456" s="3" t="s">
        <v>112</v>
      </c>
      <c r="V456" s="3"/>
      <c r="W456" s="3"/>
      <c r="X456" s="3"/>
      <c r="Y456" s="3"/>
      <c r="Z456" s="71"/>
      <c r="AA456" s="72" t="s">
        <v>1151</v>
      </c>
      <c r="AC456" s="22" t="s">
        <v>132</v>
      </c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P456" s="22"/>
      <c r="BS456" t="str">
        <f t="shared" si="26"/>
        <v>CORRECT</v>
      </c>
    </row>
    <row r="457" spans="2:71" ht="60" x14ac:dyDescent="0.25">
      <c r="B457" s="1">
        <v>44545</v>
      </c>
      <c r="C457" t="s">
        <v>24</v>
      </c>
      <c r="D457">
        <f>41/60</f>
        <v>0.68333333333333335</v>
      </c>
      <c r="E457" t="s">
        <v>72</v>
      </c>
      <c r="F457" s="3" t="s">
        <v>83</v>
      </c>
      <c r="G457" s="34" t="s">
        <v>1154</v>
      </c>
      <c r="H457" t="s">
        <v>17</v>
      </c>
      <c r="J457" s="3"/>
      <c r="K457" s="3" t="s">
        <v>82</v>
      </c>
      <c r="L457" s="3" t="s">
        <v>82</v>
      </c>
      <c r="M457" s="3" t="s">
        <v>82</v>
      </c>
      <c r="N457" s="3" t="s">
        <v>82</v>
      </c>
      <c r="O457" s="3" t="s">
        <v>82</v>
      </c>
      <c r="P457" s="3" t="s">
        <v>112</v>
      </c>
      <c r="Q457" s="3" t="s">
        <v>112</v>
      </c>
      <c r="R457" s="3" t="s">
        <v>112</v>
      </c>
      <c r="S457" s="3" t="s">
        <v>112</v>
      </c>
      <c r="T457" s="3" t="s">
        <v>112</v>
      </c>
      <c r="U457" s="3" t="s">
        <v>112</v>
      </c>
      <c r="V457" s="3"/>
      <c r="W457" s="3"/>
      <c r="X457" s="3"/>
      <c r="Y457" s="3"/>
      <c r="Z457" s="71"/>
      <c r="AA457" s="72" t="s">
        <v>1151</v>
      </c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 t="s">
        <v>132</v>
      </c>
      <c r="BO457" s="22"/>
      <c r="BP457" s="22"/>
      <c r="BS457" t="str">
        <f t="shared" si="26"/>
        <v>CORRECT</v>
      </c>
    </row>
    <row r="458" spans="2:71" ht="60" x14ac:dyDescent="0.25">
      <c r="B458" s="1">
        <v>44545</v>
      </c>
      <c r="C458" t="s">
        <v>24</v>
      </c>
      <c r="D458">
        <v>4</v>
      </c>
      <c r="E458" t="s">
        <v>54</v>
      </c>
      <c r="F458" s="3" t="s">
        <v>83</v>
      </c>
      <c r="G458" s="34" t="s">
        <v>1155</v>
      </c>
      <c r="H458" t="s">
        <v>17</v>
      </c>
      <c r="J458" s="3"/>
      <c r="K458" s="3" t="s">
        <v>82</v>
      </c>
      <c r="L458" s="3" t="s">
        <v>82</v>
      </c>
      <c r="M458" s="3" t="s">
        <v>82</v>
      </c>
      <c r="N458" s="3" t="s">
        <v>82</v>
      </c>
      <c r="O458" s="3" t="s">
        <v>82</v>
      </c>
      <c r="P458" s="3" t="s">
        <v>112</v>
      </c>
      <c r="Q458" s="3" t="s">
        <v>112</v>
      </c>
      <c r="R458" s="3" t="s">
        <v>112</v>
      </c>
      <c r="S458" s="3" t="s">
        <v>82</v>
      </c>
      <c r="T458" s="3" t="s">
        <v>112</v>
      </c>
      <c r="U458" s="3" t="s">
        <v>112</v>
      </c>
      <c r="V458" s="3"/>
      <c r="W458" s="3"/>
      <c r="X458" s="3"/>
      <c r="Y458" s="3"/>
      <c r="Z458" s="71"/>
      <c r="AA458" s="72" t="s">
        <v>1151</v>
      </c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 t="s">
        <v>132</v>
      </c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  <c r="BS458" t="str">
        <f t="shared" si="26"/>
        <v>CORRECT</v>
      </c>
    </row>
    <row r="459" spans="2:71" ht="60" x14ac:dyDescent="0.25">
      <c r="B459" s="1">
        <v>44545</v>
      </c>
      <c r="C459" t="s">
        <v>24</v>
      </c>
      <c r="E459" t="s">
        <v>61</v>
      </c>
      <c r="F459" s="3" t="s">
        <v>80</v>
      </c>
      <c r="G459" s="34" t="s">
        <v>1156</v>
      </c>
      <c r="H459" t="s">
        <v>17</v>
      </c>
      <c r="J459" s="3"/>
      <c r="K459" s="3" t="s">
        <v>82</v>
      </c>
      <c r="L459" s="3" t="s">
        <v>82</v>
      </c>
      <c r="M459" s="3" t="s">
        <v>82</v>
      </c>
      <c r="N459" s="3" t="s">
        <v>82</v>
      </c>
      <c r="O459" s="3" t="s">
        <v>82</v>
      </c>
      <c r="P459" s="3" t="s">
        <v>112</v>
      </c>
      <c r="Q459" s="3" t="s">
        <v>82</v>
      </c>
      <c r="R459" s="3" t="s">
        <v>82</v>
      </c>
      <c r="S459" s="3" t="s">
        <v>82</v>
      </c>
      <c r="T459" s="3"/>
      <c r="U459" s="3"/>
      <c r="V459" s="3"/>
      <c r="W459" s="3"/>
      <c r="X459" s="3"/>
      <c r="Y459" s="3"/>
      <c r="Z459" s="71"/>
      <c r="AA459" s="72" t="s">
        <v>1151</v>
      </c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 t="s">
        <v>21</v>
      </c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P459" s="22"/>
      <c r="BS459" t="str">
        <f t="shared" si="26"/>
        <v>CORRECT</v>
      </c>
    </row>
    <row r="460" spans="2:71" ht="60" x14ac:dyDescent="0.25">
      <c r="B460" s="1">
        <v>44545</v>
      </c>
      <c r="C460">
        <v>700</v>
      </c>
      <c r="D460">
        <f>2+49/60</f>
        <v>2.8166666666666664</v>
      </c>
      <c r="E460" t="s">
        <v>1160</v>
      </c>
      <c r="F460" s="3" t="s">
        <v>133</v>
      </c>
      <c r="G460" s="34" t="s">
        <v>1159</v>
      </c>
      <c r="H460" t="s">
        <v>17</v>
      </c>
      <c r="J460" s="3"/>
      <c r="K460" s="3" t="s">
        <v>82</v>
      </c>
      <c r="L460" s="3" t="s">
        <v>82</v>
      </c>
      <c r="M460" s="3" t="s">
        <v>82</v>
      </c>
      <c r="N460" s="3" t="s">
        <v>82</v>
      </c>
      <c r="O460" s="3" t="s">
        <v>113</v>
      </c>
      <c r="P460" s="3" t="s">
        <v>113</v>
      </c>
      <c r="Q460" s="3" t="s">
        <v>82</v>
      </c>
      <c r="R460" s="3" t="s">
        <v>82</v>
      </c>
      <c r="S460" s="3" t="s">
        <v>113</v>
      </c>
      <c r="T460" s="3" t="s">
        <v>113</v>
      </c>
      <c r="U460" s="3" t="s">
        <v>113</v>
      </c>
      <c r="V460" s="3" t="s">
        <v>113</v>
      </c>
      <c r="W460" s="3" t="s">
        <v>113</v>
      </c>
      <c r="X460" s="3" t="s">
        <v>113</v>
      </c>
      <c r="Y460" s="3" t="s">
        <v>113</v>
      </c>
      <c r="Z460" s="71"/>
      <c r="AA460" s="72" t="s">
        <v>1161</v>
      </c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 t="s">
        <v>132</v>
      </c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/>
      <c r="BP460" s="22"/>
      <c r="BS460" t="str">
        <f t="shared" si="26"/>
        <v>CORRECT</v>
      </c>
    </row>
    <row r="461" spans="2:71" x14ac:dyDescent="0.25">
      <c r="B461" s="1">
        <v>44545</v>
      </c>
      <c r="C461">
        <v>700</v>
      </c>
      <c r="D461">
        <v>3.5</v>
      </c>
      <c r="E461" t="s">
        <v>353</v>
      </c>
      <c r="F461" s="3" t="s">
        <v>80</v>
      </c>
      <c r="G461" s="34" t="s">
        <v>1158</v>
      </c>
      <c r="H461" t="s">
        <v>17</v>
      </c>
      <c r="J461" s="3" t="s">
        <v>82</v>
      </c>
      <c r="K461" s="3" t="s">
        <v>82</v>
      </c>
      <c r="L461" s="3" t="s">
        <v>82</v>
      </c>
      <c r="M461" s="3" t="s">
        <v>82</v>
      </c>
      <c r="N461" s="3" t="s">
        <v>82</v>
      </c>
      <c r="O461" s="3" t="s">
        <v>82</v>
      </c>
      <c r="P461" s="3" t="s">
        <v>82</v>
      </c>
      <c r="Q461" s="3" t="s">
        <v>82</v>
      </c>
      <c r="R461" s="3" t="s">
        <v>82</v>
      </c>
      <c r="S461" s="3" t="s">
        <v>82</v>
      </c>
      <c r="T461" s="3" t="s">
        <v>82</v>
      </c>
      <c r="U461" s="3" t="s">
        <v>82</v>
      </c>
      <c r="V461" s="3" t="s">
        <v>82</v>
      </c>
      <c r="W461" s="3" t="s">
        <v>82</v>
      </c>
      <c r="X461" s="3"/>
      <c r="Y461" s="3"/>
      <c r="Z461" s="71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 t="s">
        <v>21</v>
      </c>
      <c r="BG461" s="22"/>
      <c r="BH461" s="22"/>
      <c r="BI461" s="22"/>
      <c r="BJ461" s="22"/>
      <c r="BK461" s="22"/>
      <c r="BL461" s="22"/>
      <c r="BM461" s="22"/>
      <c r="BN461" s="22"/>
      <c r="BO461" s="22"/>
      <c r="BP461" s="22"/>
      <c r="BS461" t="str">
        <f t="shared" si="26"/>
        <v>CORRECT</v>
      </c>
    </row>
    <row r="462" spans="2:71" x14ac:dyDescent="0.25">
      <c r="B462" s="1">
        <v>44545</v>
      </c>
      <c r="C462" t="s">
        <v>24</v>
      </c>
      <c r="D462">
        <f>3+12/60</f>
        <v>3.2</v>
      </c>
      <c r="E462" t="s">
        <v>61</v>
      </c>
      <c r="F462" s="3" t="s">
        <v>80</v>
      </c>
      <c r="G462" s="34" t="s">
        <v>1165</v>
      </c>
      <c r="H462" t="s">
        <v>17</v>
      </c>
      <c r="J462" s="3" t="s">
        <v>82</v>
      </c>
      <c r="K462" s="3" t="s">
        <v>82</v>
      </c>
      <c r="L462" s="3" t="s">
        <v>82</v>
      </c>
      <c r="M462" s="3" t="s">
        <v>82</v>
      </c>
      <c r="N462" s="3" t="s">
        <v>82</v>
      </c>
      <c r="O462" s="3" t="s">
        <v>82</v>
      </c>
      <c r="P462" s="3" t="s">
        <v>82</v>
      </c>
      <c r="Q462" s="3" t="s">
        <v>82</v>
      </c>
      <c r="R462" s="3" t="s">
        <v>82</v>
      </c>
      <c r="S462" s="3" t="s">
        <v>82</v>
      </c>
      <c r="T462" s="3" t="s">
        <v>82</v>
      </c>
      <c r="U462" s="3" t="s">
        <v>82</v>
      </c>
      <c r="V462" s="3" t="s">
        <v>82</v>
      </c>
      <c r="W462" s="3" t="s">
        <v>82</v>
      </c>
      <c r="X462" s="3"/>
      <c r="Y462" s="3"/>
      <c r="Z462" s="71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 t="s">
        <v>21</v>
      </c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P462" s="22"/>
      <c r="BS462" t="str">
        <f t="shared" si="26"/>
        <v>CORRECT</v>
      </c>
    </row>
    <row r="463" spans="2:71" ht="60" x14ac:dyDescent="0.25">
      <c r="B463" s="1">
        <v>44545</v>
      </c>
      <c r="C463">
        <v>700</v>
      </c>
      <c r="D463">
        <v>4.25</v>
      </c>
      <c r="E463" t="s">
        <v>353</v>
      </c>
      <c r="F463" s="3" t="s">
        <v>83</v>
      </c>
      <c r="G463" s="34" t="s">
        <v>1164</v>
      </c>
      <c r="H463" t="s">
        <v>17</v>
      </c>
      <c r="J463" s="3" t="s">
        <v>82</v>
      </c>
      <c r="K463" s="3" t="s">
        <v>82</v>
      </c>
      <c r="L463" s="3" t="s">
        <v>82</v>
      </c>
      <c r="M463" s="3" t="s">
        <v>82</v>
      </c>
      <c r="N463" s="3" t="s">
        <v>82</v>
      </c>
      <c r="O463" s="3" t="s">
        <v>82</v>
      </c>
      <c r="P463" s="3" t="s">
        <v>82</v>
      </c>
      <c r="Q463" s="3" t="s">
        <v>82</v>
      </c>
      <c r="R463" s="3" t="s">
        <v>82</v>
      </c>
      <c r="S463" s="3" t="s">
        <v>82</v>
      </c>
      <c r="T463" s="3" t="s">
        <v>82</v>
      </c>
      <c r="U463" s="3" t="s">
        <v>82</v>
      </c>
      <c r="V463" s="3" t="s">
        <v>82</v>
      </c>
      <c r="W463" s="3" t="s">
        <v>82</v>
      </c>
      <c r="X463" s="3"/>
      <c r="Y463" s="3"/>
      <c r="Z463" s="71"/>
      <c r="AA463" s="72" t="s">
        <v>1162</v>
      </c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 t="s">
        <v>132</v>
      </c>
      <c r="BG463" s="22"/>
      <c r="BH463" s="22"/>
      <c r="BI463" s="22"/>
      <c r="BJ463" s="22"/>
      <c r="BK463" s="22"/>
      <c r="BL463" s="22"/>
      <c r="BM463" s="22"/>
      <c r="BN463" s="22"/>
      <c r="BO463" s="22"/>
      <c r="BP463" s="22"/>
      <c r="BS463" t="str">
        <f t="shared" si="26"/>
        <v>CORRECT</v>
      </c>
    </row>
    <row r="464" spans="2:71" ht="60" x14ac:dyDescent="0.25">
      <c r="B464" s="1">
        <v>44545</v>
      </c>
      <c r="C464" t="s">
        <v>24</v>
      </c>
      <c r="D464">
        <v>3.75</v>
      </c>
      <c r="E464" t="s">
        <v>72</v>
      </c>
      <c r="F464" s="3" t="s">
        <v>80</v>
      </c>
      <c r="G464" s="34" t="s">
        <v>1167</v>
      </c>
      <c r="H464" t="s">
        <v>17</v>
      </c>
      <c r="J464" s="3" t="s">
        <v>82</v>
      </c>
      <c r="K464" s="3" t="s">
        <v>82</v>
      </c>
      <c r="L464" s="3" t="s">
        <v>82</v>
      </c>
      <c r="M464" s="3" t="s">
        <v>82</v>
      </c>
      <c r="N464" s="3" t="s">
        <v>82</v>
      </c>
      <c r="O464" s="3" t="s">
        <v>82</v>
      </c>
      <c r="P464" s="3" t="s">
        <v>82</v>
      </c>
      <c r="Q464" s="3" t="s">
        <v>82</v>
      </c>
      <c r="R464" s="3" t="s">
        <v>82</v>
      </c>
      <c r="S464" s="3" t="s">
        <v>82</v>
      </c>
      <c r="T464" s="3" t="s">
        <v>82</v>
      </c>
      <c r="U464" s="3" t="s">
        <v>82</v>
      </c>
      <c r="V464" s="3" t="s">
        <v>82</v>
      </c>
      <c r="W464" s="3" t="s">
        <v>82</v>
      </c>
      <c r="X464" s="3"/>
      <c r="Y464" s="3"/>
      <c r="Z464" s="71" t="s">
        <v>1168</v>
      </c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 t="s">
        <v>21</v>
      </c>
      <c r="BO464" s="22"/>
      <c r="BP464" s="22"/>
      <c r="BS464" t="str">
        <f t="shared" si="26"/>
        <v>CORRECT</v>
      </c>
    </row>
    <row r="465" spans="2:71" x14ac:dyDescent="0.25">
      <c r="B465" s="1">
        <v>44545</v>
      </c>
      <c r="C465">
        <v>700</v>
      </c>
      <c r="D465">
        <f>1+1/6</f>
        <v>1.1666666666666667</v>
      </c>
      <c r="E465" t="s">
        <v>72</v>
      </c>
      <c r="F465" s="3" t="s">
        <v>133</v>
      </c>
      <c r="G465" s="34" t="s">
        <v>1157</v>
      </c>
      <c r="H465" t="s">
        <v>17</v>
      </c>
      <c r="J465" s="3" t="s">
        <v>82</v>
      </c>
      <c r="K465" s="3" t="s">
        <v>82</v>
      </c>
      <c r="L465" s="3" t="s">
        <v>82</v>
      </c>
      <c r="M465" s="3" t="s">
        <v>82</v>
      </c>
      <c r="N465" s="3" t="s">
        <v>82</v>
      </c>
      <c r="O465" s="3" t="s">
        <v>82</v>
      </c>
      <c r="P465" s="3" t="s">
        <v>82</v>
      </c>
      <c r="Q465" s="3" t="s">
        <v>82</v>
      </c>
      <c r="R465" s="3" t="s">
        <v>82</v>
      </c>
      <c r="S465" s="3" t="s">
        <v>82</v>
      </c>
      <c r="T465" s="3" t="s">
        <v>82</v>
      </c>
      <c r="U465" s="3" t="s">
        <v>82</v>
      </c>
      <c r="V465" s="3" t="s">
        <v>82</v>
      </c>
      <c r="W465" s="3" t="s">
        <v>82</v>
      </c>
      <c r="X465" s="3"/>
      <c r="Y465" s="3"/>
      <c r="Z465" s="71"/>
      <c r="AA465" s="72" t="s">
        <v>1166</v>
      </c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2"/>
      <c r="BM465" s="22"/>
      <c r="BN465" s="22" t="s">
        <v>132</v>
      </c>
      <c r="BO465" s="22"/>
      <c r="BP465" s="22"/>
      <c r="BS465" t="str">
        <f t="shared" si="26"/>
        <v>CORRECT</v>
      </c>
    </row>
    <row r="466" spans="2:71" x14ac:dyDescent="0.25">
      <c r="B466" s="1">
        <v>44545</v>
      </c>
      <c r="C466" t="s">
        <v>24</v>
      </c>
      <c r="D466">
        <f>3+38/60</f>
        <v>3.6333333333333333</v>
      </c>
      <c r="E466" t="s">
        <v>56</v>
      </c>
      <c r="F466" s="3" t="s">
        <v>80</v>
      </c>
      <c r="G466" s="34" t="s">
        <v>1163</v>
      </c>
      <c r="H466" t="s">
        <v>17</v>
      </c>
      <c r="J466" s="3" t="s">
        <v>82</v>
      </c>
      <c r="K466" s="3" t="s">
        <v>82</v>
      </c>
      <c r="L466" s="3" t="s">
        <v>82</v>
      </c>
      <c r="M466" s="3" t="s">
        <v>82</v>
      </c>
      <c r="N466" s="3" t="s">
        <v>82</v>
      </c>
      <c r="O466" s="3" t="s">
        <v>82</v>
      </c>
      <c r="P466" s="3" t="s">
        <v>82</v>
      </c>
      <c r="Q466" s="3" t="s">
        <v>82</v>
      </c>
      <c r="R466" s="3" t="s">
        <v>82</v>
      </c>
      <c r="S466" s="3" t="s">
        <v>82</v>
      </c>
      <c r="T466" s="3" t="s">
        <v>82</v>
      </c>
      <c r="U466" s="3" t="s">
        <v>82</v>
      </c>
      <c r="V466" s="3" t="s">
        <v>82</v>
      </c>
      <c r="W466" s="3" t="s">
        <v>82</v>
      </c>
      <c r="X466" s="3"/>
      <c r="Y466" s="3"/>
      <c r="Z466" s="71"/>
      <c r="AC466" s="22"/>
      <c r="AD466" s="22"/>
      <c r="AE466" s="22"/>
      <c r="AF466" s="22"/>
      <c r="AG466" s="22"/>
      <c r="AH466" s="22" t="s">
        <v>21</v>
      </c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/>
      <c r="BN466" s="22"/>
      <c r="BO466" s="22"/>
      <c r="BP466" s="22"/>
      <c r="BS466" t="str">
        <f t="shared" si="26"/>
        <v>CORRECT</v>
      </c>
    </row>
    <row r="467" spans="2:71" x14ac:dyDescent="0.25">
      <c r="B467" s="1">
        <v>44547</v>
      </c>
      <c r="C467">
        <v>700</v>
      </c>
      <c r="D467">
        <f>2+24/60</f>
        <v>2.4</v>
      </c>
      <c r="E467" t="s">
        <v>71</v>
      </c>
      <c r="F467" s="3" t="s">
        <v>467</v>
      </c>
      <c r="G467" s="34" t="s">
        <v>1177</v>
      </c>
      <c r="H467" t="s">
        <v>17</v>
      </c>
      <c r="J467" s="3" t="s">
        <v>82</v>
      </c>
      <c r="K467" s="3" t="s">
        <v>82</v>
      </c>
      <c r="L467" s="3" t="s">
        <v>82</v>
      </c>
      <c r="M467" s="3" t="s">
        <v>82</v>
      </c>
      <c r="N467" s="3" t="s">
        <v>82</v>
      </c>
      <c r="O467" s="3" t="s">
        <v>82</v>
      </c>
      <c r="P467" s="3" t="s">
        <v>82</v>
      </c>
      <c r="Q467" s="3" t="s">
        <v>82</v>
      </c>
      <c r="R467" s="3" t="s">
        <v>82</v>
      </c>
      <c r="S467" s="3" t="s">
        <v>82</v>
      </c>
      <c r="T467" s="3" t="s">
        <v>82</v>
      </c>
      <c r="U467" s="3" t="s">
        <v>82</v>
      </c>
      <c r="V467" s="3" t="s">
        <v>82</v>
      </c>
      <c r="W467" s="3" t="s">
        <v>82</v>
      </c>
      <c r="X467" s="3"/>
      <c r="Y467" s="3"/>
      <c r="Z467" s="71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2"/>
      <c r="BM467" s="22" t="s">
        <v>21</v>
      </c>
      <c r="BN467" s="22"/>
      <c r="BO467" s="22"/>
      <c r="BP467" s="22"/>
      <c r="BS467" t="str">
        <f t="shared" si="26"/>
        <v>CORRECT</v>
      </c>
    </row>
    <row r="468" spans="2:71" ht="195" x14ac:dyDescent="0.25">
      <c r="B468" s="1">
        <v>44547</v>
      </c>
      <c r="C468" t="s">
        <v>24</v>
      </c>
      <c r="D468">
        <f>3+46/60</f>
        <v>3.7666666666666666</v>
      </c>
      <c r="E468" t="s">
        <v>72</v>
      </c>
      <c r="F468" s="3" t="s">
        <v>133</v>
      </c>
      <c r="G468" s="34" t="s">
        <v>1178</v>
      </c>
      <c r="H468" t="s">
        <v>17</v>
      </c>
      <c r="J468" s="3" t="s">
        <v>82</v>
      </c>
      <c r="K468" s="3" t="s">
        <v>113</v>
      </c>
      <c r="L468" s="3" t="s">
        <v>113</v>
      </c>
      <c r="M468" s="3" t="s">
        <v>113</v>
      </c>
      <c r="N468" s="3" t="s">
        <v>113</v>
      </c>
      <c r="O468" s="3" t="s">
        <v>113</v>
      </c>
      <c r="P468" s="3" t="s">
        <v>113</v>
      </c>
      <c r="Q468" s="3" t="s">
        <v>113</v>
      </c>
      <c r="R468" s="3" t="s">
        <v>113</v>
      </c>
      <c r="S468" s="3" t="s">
        <v>113</v>
      </c>
      <c r="T468" s="3" t="s">
        <v>113</v>
      </c>
      <c r="U468" s="3" t="s">
        <v>846</v>
      </c>
      <c r="V468" s="3" t="s">
        <v>846</v>
      </c>
      <c r="W468" s="3" t="s">
        <v>846</v>
      </c>
      <c r="X468" s="3" t="s">
        <v>82</v>
      </c>
      <c r="Y468" s="3" t="s">
        <v>82</v>
      </c>
      <c r="Z468" s="71"/>
      <c r="AA468" s="72" t="s">
        <v>1186</v>
      </c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2"/>
      <c r="BM468" s="22"/>
      <c r="BN468" s="22" t="s">
        <v>132</v>
      </c>
      <c r="BO468" s="22"/>
      <c r="BP468" s="22"/>
      <c r="BS468" t="str">
        <f t="shared" si="26"/>
        <v>CORRECT</v>
      </c>
    </row>
    <row r="469" spans="2:71" ht="165" x14ac:dyDescent="0.25">
      <c r="B469" s="1">
        <v>44547</v>
      </c>
      <c r="C469">
        <v>700</v>
      </c>
      <c r="D469">
        <f>4+34/60</f>
        <v>4.5666666666666664</v>
      </c>
      <c r="E469" t="s">
        <v>1185</v>
      </c>
      <c r="F469" s="3" t="s">
        <v>133</v>
      </c>
      <c r="G469" s="34" t="s">
        <v>1179</v>
      </c>
      <c r="H469" t="s">
        <v>17</v>
      </c>
      <c r="J469" s="3" t="s">
        <v>82</v>
      </c>
      <c r="K469" s="3" t="s">
        <v>113</v>
      </c>
      <c r="L469" s="3" t="s">
        <v>113</v>
      </c>
      <c r="M469" s="3" t="s">
        <v>113</v>
      </c>
      <c r="N469" s="3" t="s">
        <v>113</v>
      </c>
      <c r="O469" s="3" t="s">
        <v>113</v>
      </c>
      <c r="P469" s="3" t="s">
        <v>113</v>
      </c>
      <c r="Q469" s="3" t="s">
        <v>113</v>
      </c>
      <c r="R469" s="3" t="s">
        <v>113</v>
      </c>
      <c r="S469" s="3" t="s">
        <v>113</v>
      </c>
      <c r="T469" s="3" t="s">
        <v>113</v>
      </c>
      <c r="U469" s="3" t="s">
        <v>846</v>
      </c>
      <c r="V469" s="3" t="s">
        <v>846</v>
      </c>
      <c r="W469" s="3" t="s">
        <v>846</v>
      </c>
      <c r="X469" s="3" t="s">
        <v>82</v>
      </c>
      <c r="Y469" s="3" t="s">
        <v>82</v>
      </c>
      <c r="Z469" s="71"/>
      <c r="AA469" s="72" t="s">
        <v>1187</v>
      </c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 t="s">
        <v>132</v>
      </c>
      <c r="BL469" s="22"/>
      <c r="BM469" s="22"/>
      <c r="BN469" s="22"/>
      <c r="BO469" s="22"/>
      <c r="BP469" s="22"/>
      <c r="BS469" t="str">
        <f t="shared" si="26"/>
        <v>CORRECT</v>
      </c>
    </row>
    <row r="470" spans="2:71" ht="150" x14ac:dyDescent="0.25">
      <c r="B470" s="1">
        <v>44547</v>
      </c>
      <c r="C470" t="s">
        <v>24</v>
      </c>
      <c r="D470">
        <f>8+35/60</f>
        <v>8.5833333333333339</v>
      </c>
      <c r="E470" t="s">
        <v>72</v>
      </c>
      <c r="F470" s="3" t="s">
        <v>133</v>
      </c>
      <c r="G470" s="34" t="s">
        <v>1180</v>
      </c>
      <c r="H470" t="s">
        <v>17</v>
      </c>
      <c r="J470" s="3" t="s">
        <v>113</v>
      </c>
      <c r="K470" s="3" t="s">
        <v>113</v>
      </c>
      <c r="L470" s="3" t="s">
        <v>113</v>
      </c>
      <c r="M470" s="3" t="s">
        <v>113</v>
      </c>
      <c r="N470" s="3" t="s">
        <v>113</v>
      </c>
      <c r="O470" s="3" t="s">
        <v>113</v>
      </c>
      <c r="P470" s="3" t="s">
        <v>113</v>
      </c>
      <c r="Q470" s="3" t="s">
        <v>113</v>
      </c>
      <c r="R470" s="3" t="s">
        <v>113</v>
      </c>
      <c r="S470" s="3" t="s">
        <v>113</v>
      </c>
      <c r="T470" s="3" t="s">
        <v>113</v>
      </c>
      <c r="U470" s="3" t="s">
        <v>113</v>
      </c>
      <c r="V470" s="3" t="s">
        <v>113</v>
      </c>
      <c r="W470" s="3" t="s">
        <v>113</v>
      </c>
      <c r="X470" s="3" t="s">
        <v>113</v>
      </c>
      <c r="Y470" s="3" t="s">
        <v>113</v>
      </c>
      <c r="Z470" s="71"/>
      <c r="AA470" s="72" t="s">
        <v>1189</v>
      </c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2"/>
      <c r="BM470" s="22"/>
      <c r="BN470" s="22" t="s">
        <v>132</v>
      </c>
      <c r="BO470" s="22"/>
      <c r="BP470" s="22"/>
      <c r="BS470" t="str">
        <f t="shared" si="26"/>
        <v>CORRECT</v>
      </c>
    </row>
    <row r="471" spans="2:71" ht="150" x14ac:dyDescent="0.25">
      <c r="B471" s="1">
        <v>44547</v>
      </c>
      <c r="C471">
        <v>700</v>
      </c>
      <c r="D471">
        <f>4+46/60</f>
        <v>4.7666666666666666</v>
      </c>
      <c r="E471" t="s">
        <v>10</v>
      </c>
      <c r="F471" s="3" t="s">
        <v>133</v>
      </c>
      <c r="G471" s="34" t="s">
        <v>1181</v>
      </c>
      <c r="H471" t="s">
        <v>17</v>
      </c>
      <c r="J471" s="3" t="s">
        <v>113</v>
      </c>
      <c r="K471" s="3" t="s">
        <v>113</v>
      </c>
      <c r="L471" s="3" t="s">
        <v>113</v>
      </c>
      <c r="M471" s="3" t="s">
        <v>113</v>
      </c>
      <c r="N471" s="3" t="s">
        <v>113</v>
      </c>
      <c r="O471" s="3" t="s">
        <v>113</v>
      </c>
      <c r="P471" s="3" t="s">
        <v>113</v>
      </c>
      <c r="Q471" s="3" t="s">
        <v>113</v>
      </c>
      <c r="R471" s="3" t="s">
        <v>113</v>
      </c>
      <c r="S471" s="3" t="s">
        <v>113</v>
      </c>
      <c r="T471" s="3" t="s">
        <v>113</v>
      </c>
      <c r="U471" s="3" t="s">
        <v>113</v>
      </c>
      <c r="V471" s="3" t="s">
        <v>113</v>
      </c>
      <c r="W471" s="3" t="s">
        <v>113</v>
      </c>
      <c r="X471" s="3" t="s">
        <v>113</v>
      </c>
      <c r="Y471" s="3" t="s">
        <v>113</v>
      </c>
      <c r="Z471" s="71"/>
      <c r="AA471" s="72" t="s">
        <v>1197</v>
      </c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/>
      <c r="BO471" s="22"/>
      <c r="BP471" s="22" t="s">
        <v>132</v>
      </c>
      <c r="BS471" t="str">
        <f t="shared" ref="BS471:BS534" si="27">IF(COUNTA(AC471:BP471)=1,"CORRECT","EMPTY")</f>
        <v>CORRECT</v>
      </c>
    </row>
    <row r="472" spans="2:71" x14ac:dyDescent="0.25">
      <c r="B472" s="1">
        <v>44547</v>
      </c>
      <c r="C472" t="s">
        <v>24</v>
      </c>
      <c r="D472">
        <f>1+36/60</f>
        <v>1.6</v>
      </c>
      <c r="E472" t="s">
        <v>11</v>
      </c>
      <c r="F472" s="3" t="s">
        <v>467</v>
      </c>
      <c r="G472" s="34" t="s">
        <v>1182</v>
      </c>
      <c r="H472" t="s">
        <v>17</v>
      </c>
      <c r="J472" s="3" t="s">
        <v>113</v>
      </c>
      <c r="K472" s="3" t="s">
        <v>113</v>
      </c>
      <c r="L472" s="3" t="s">
        <v>113</v>
      </c>
      <c r="M472" s="3" t="s">
        <v>113</v>
      </c>
      <c r="N472" s="3" t="s">
        <v>113</v>
      </c>
      <c r="O472" s="3" t="s">
        <v>113</v>
      </c>
      <c r="P472" s="3" t="s">
        <v>113</v>
      </c>
      <c r="Q472" s="3" t="s">
        <v>113</v>
      </c>
      <c r="R472" s="3" t="s">
        <v>113</v>
      </c>
      <c r="S472" s="3" t="s">
        <v>113</v>
      </c>
      <c r="T472" s="3" t="s">
        <v>113</v>
      </c>
      <c r="U472" s="3" t="s">
        <v>113</v>
      </c>
      <c r="V472" s="3" t="s">
        <v>113</v>
      </c>
      <c r="W472" s="3" t="s">
        <v>113</v>
      </c>
      <c r="X472" s="3" t="s">
        <v>113</v>
      </c>
      <c r="Y472" s="3" t="s">
        <v>113</v>
      </c>
      <c r="Z472" s="71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/>
      <c r="BN472" s="22"/>
      <c r="BO472" s="22" t="s">
        <v>21</v>
      </c>
      <c r="BP472" s="22"/>
      <c r="BS472" t="str">
        <f t="shared" si="27"/>
        <v>CORRECT</v>
      </c>
    </row>
    <row r="473" spans="2:71" x14ac:dyDescent="0.25">
      <c r="B473" s="1">
        <v>44547</v>
      </c>
      <c r="C473">
        <v>700</v>
      </c>
      <c r="D473">
        <f>5+29/60</f>
        <v>5.4833333333333334</v>
      </c>
      <c r="E473" t="s">
        <v>63</v>
      </c>
      <c r="F473" s="3" t="s">
        <v>133</v>
      </c>
      <c r="G473" s="34" t="s">
        <v>1183</v>
      </c>
      <c r="H473" t="s">
        <v>17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71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/>
      <c r="BF473" s="22"/>
      <c r="BG473" s="22"/>
      <c r="BH473" s="22" t="s">
        <v>132</v>
      </c>
      <c r="BI473" s="22"/>
      <c r="BJ473" s="22"/>
      <c r="BK473" s="22"/>
      <c r="BL473" s="22"/>
      <c r="BM473" s="22"/>
      <c r="BN473" s="22"/>
      <c r="BO473" s="22"/>
      <c r="BP473" s="22"/>
      <c r="BS473" t="str">
        <f t="shared" si="27"/>
        <v>CORRECT</v>
      </c>
    </row>
    <row r="474" spans="2:71" x14ac:dyDescent="0.25">
      <c r="B474" s="1">
        <v>44547</v>
      </c>
      <c r="C474" t="s">
        <v>24</v>
      </c>
      <c r="D474">
        <f>5+26/60</f>
        <v>5.4333333333333336</v>
      </c>
      <c r="E474" t="s">
        <v>72</v>
      </c>
      <c r="F474" s="3" t="s">
        <v>467</v>
      </c>
      <c r="G474" s="34" t="s">
        <v>1184</v>
      </c>
      <c r="H474" t="s">
        <v>17</v>
      </c>
      <c r="J474" s="3" t="s">
        <v>113</v>
      </c>
      <c r="K474" s="3" t="s">
        <v>113</v>
      </c>
      <c r="L474" s="3" t="s">
        <v>113</v>
      </c>
      <c r="M474" s="3" t="s">
        <v>113</v>
      </c>
      <c r="N474" s="3" t="s">
        <v>113</v>
      </c>
      <c r="O474" s="3" t="s">
        <v>113</v>
      </c>
      <c r="P474" s="3" t="s">
        <v>113</v>
      </c>
      <c r="Q474" s="3" t="s">
        <v>113</v>
      </c>
      <c r="R474" s="3" t="s">
        <v>113</v>
      </c>
      <c r="S474" s="3" t="s">
        <v>113</v>
      </c>
      <c r="T474" s="3" t="s">
        <v>113</v>
      </c>
      <c r="U474" s="3" t="s">
        <v>113</v>
      </c>
      <c r="V474" s="3" t="s">
        <v>113</v>
      </c>
      <c r="W474" s="3" t="s">
        <v>113</v>
      </c>
      <c r="X474" s="3" t="s">
        <v>113</v>
      </c>
      <c r="Y474" s="3" t="s">
        <v>113</v>
      </c>
      <c r="Z474" s="71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2"/>
      <c r="BM474" s="22"/>
      <c r="BN474" s="22" t="s">
        <v>21</v>
      </c>
      <c r="BO474" s="22"/>
      <c r="BP474" s="22"/>
      <c r="BS474" t="str">
        <f t="shared" si="27"/>
        <v>CORRECT</v>
      </c>
    </row>
    <row r="475" spans="2:71" x14ac:dyDescent="0.25">
      <c r="B475" s="1">
        <v>44547</v>
      </c>
      <c r="C475">
        <v>700</v>
      </c>
      <c r="D475">
        <f>3+22/50</f>
        <v>3.44</v>
      </c>
      <c r="E475" t="s">
        <v>1185</v>
      </c>
      <c r="F475" s="3" t="s">
        <v>467</v>
      </c>
      <c r="G475" s="34" t="s">
        <v>1188</v>
      </c>
      <c r="H475" t="s">
        <v>17</v>
      </c>
      <c r="J475" s="3" t="s">
        <v>113</v>
      </c>
      <c r="K475" s="3" t="s">
        <v>113</v>
      </c>
      <c r="L475" s="3" t="s">
        <v>113</v>
      </c>
      <c r="M475" s="3" t="s">
        <v>113</v>
      </c>
      <c r="N475" s="3" t="s">
        <v>113</v>
      </c>
      <c r="O475" s="3" t="s">
        <v>113</v>
      </c>
      <c r="P475" s="3" t="s">
        <v>113</v>
      </c>
      <c r="Q475" s="3" t="s">
        <v>113</v>
      </c>
      <c r="R475" s="3" t="s">
        <v>113</v>
      </c>
      <c r="S475" s="3" t="s">
        <v>113</v>
      </c>
      <c r="T475" s="3" t="s">
        <v>113</v>
      </c>
      <c r="U475" s="3" t="s">
        <v>113</v>
      </c>
      <c r="V475" s="3" t="s">
        <v>113</v>
      </c>
      <c r="W475" s="3" t="s">
        <v>113</v>
      </c>
      <c r="X475" s="3" t="s">
        <v>113</v>
      </c>
      <c r="Y475" s="3" t="s">
        <v>113</v>
      </c>
      <c r="Z475" s="71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 t="s">
        <v>21</v>
      </c>
      <c r="BL475" s="22"/>
      <c r="BM475" s="22"/>
      <c r="BN475" s="22"/>
      <c r="BO475" s="22"/>
      <c r="BP475" s="22"/>
      <c r="BS475" t="str">
        <f t="shared" si="27"/>
        <v>CORRECT</v>
      </c>
    </row>
    <row r="476" spans="2:71" x14ac:dyDescent="0.25">
      <c r="B476" s="1">
        <v>44547</v>
      </c>
      <c r="C476" s="151">
        <v>700</v>
      </c>
      <c r="D476">
        <v>5</v>
      </c>
      <c r="E476" t="s">
        <v>72</v>
      </c>
      <c r="F476" s="3" t="s">
        <v>133</v>
      </c>
      <c r="G476" s="34" t="s">
        <v>1190</v>
      </c>
      <c r="H476" t="s">
        <v>17</v>
      </c>
      <c r="J476" s="3" t="s">
        <v>113</v>
      </c>
      <c r="K476" s="3" t="s">
        <v>113</v>
      </c>
      <c r="L476" s="3" t="s">
        <v>113</v>
      </c>
      <c r="M476" s="3" t="s">
        <v>113</v>
      </c>
      <c r="N476" s="3" t="s">
        <v>113</v>
      </c>
      <c r="O476" s="3" t="s">
        <v>113</v>
      </c>
      <c r="P476" s="3" t="s">
        <v>113</v>
      </c>
      <c r="Q476" s="3" t="s">
        <v>113</v>
      </c>
      <c r="R476" s="3" t="s">
        <v>113</v>
      </c>
      <c r="S476" s="3" t="s">
        <v>113</v>
      </c>
      <c r="T476" s="3" t="s">
        <v>113</v>
      </c>
      <c r="U476" s="3" t="s">
        <v>113</v>
      </c>
      <c r="V476" s="3" t="s">
        <v>113</v>
      </c>
      <c r="W476" s="3" t="s">
        <v>113</v>
      </c>
      <c r="X476" s="3" t="s">
        <v>113</v>
      </c>
      <c r="Y476" s="3" t="s">
        <v>113</v>
      </c>
      <c r="Z476" s="71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 t="s">
        <v>132</v>
      </c>
      <c r="BO476" s="22"/>
      <c r="BP476" s="22"/>
      <c r="BS476" t="str">
        <f t="shared" si="27"/>
        <v>CORRECT</v>
      </c>
    </row>
    <row r="477" spans="2:71" ht="210" x14ac:dyDescent="0.25">
      <c r="B477" s="1">
        <v>44550</v>
      </c>
      <c r="C477" s="151" t="s">
        <v>24</v>
      </c>
      <c r="D477">
        <v>2.5</v>
      </c>
      <c r="E477" t="s">
        <v>72</v>
      </c>
      <c r="F477" s="3" t="s">
        <v>133</v>
      </c>
      <c r="G477" s="34" t="s">
        <v>1191</v>
      </c>
      <c r="H477" t="s">
        <v>17</v>
      </c>
      <c r="J477" s="3" t="s">
        <v>846</v>
      </c>
      <c r="K477" s="3" t="s">
        <v>113</v>
      </c>
      <c r="L477" s="3" t="s">
        <v>113</v>
      </c>
      <c r="M477" s="3" t="s">
        <v>113</v>
      </c>
      <c r="N477" s="3" t="s">
        <v>113</v>
      </c>
      <c r="O477" s="3" t="s">
        <v>113</v>
      </c>
      <c r="P477" s="3" t="s">
        <v>846</v>
      </c>
      <c r="Q477" s="3" t="s">
        <v>113</v>
      </c>
      <c r="R477" s="3" t="s">
        <v>113</v>
      </c>
      <c r="S477" s="3" t="s">
        <v>113</v>
      </c>
      <c r="T477" s="3" t="s">
        <v>846</v>
      </c>
      <c r="U477" s="3" t="s">
        <v>846</v>
      </c>
      <c r="V477" s="3" t="s">
        <v>846</v>
      </c>
      <c r="W477" s="3" t="s">
        <v>846</v>
      </c>
      <c r="X477" s="3" t="s">
        <v>846</v>
      </c>
      <c r="Y477" s="3" t="s">
        <v>846</v>
      </c>
      <c r="Z477" s="72" t="s">
        <v>1212</v>
      </c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 t="s">
        <v>132</v>
      </c>
      <c r="BO477" s="22"/>
      <c r="BP477" s="22"/>
      <c r="BS477" t="str">
        <f t="shared" si="27"/>
        <v>CORRECT</v>
      </c>
    </row>
    <row r="478" spans="2:71" ht="120" x14ac:dyDescent="0.25">
      <c r="B478" s="1">
        <v>44550</v>
      </c>
      <c r="C478" s="151" t="s">
        <v>24</v>
      </c>
      <c r="D478">
        <v>4</v>
      </c>
      <c r="E478" t="s">
        <v>72</v>
      </c>
      <c r="F478" s="3" t="s">
        <v>467</v>
      </c>
      <c r="G478" s="34" t="s">
        <v>1192</v>
      </c>
      <c r="H478" t="s">
        <v>17</v>
      </c>
      <c r="J478" s="3" t="s">
        <v>113</v>
      </c>
      <c r="K478" s="3" t="s">
        <v>113</v>
      </c>
      <c r="L478" s="3" t="s">
        <v>113</v>
      </c>
      <c r="M478" s="3" t="s">
        <v>113</v>
      </c>
      <c r="N478" s="3" t="s">
        <v>113</v>
      </c>
      <c r="O478" s="3" t="s">
        <v>113</v>
      </c>
      <c r="P478" s="3" t="s">
        <v>113</v>
      </c>
      <c r="Q478" s="3" t="s">
        <v>113</v>
      </c>
      <c r="R478" s="3" t="s">
        <v>113</v>
      </c>
      <c r="S478" s="3" t="s">
        <v>113</v>
      </c>
      <c r="T478" s="3" t="s">
        <v>113</v>
      </c>
      <c r="U478" s="3" t="s">
        <v>113</v>
      </c>
      <c r="V478" s="3" t="s">
        <v>113</v>
      </c>
      <c r="W478" s="3" t="s">
        <v>113</v>
      </c>
      <c r="X478" s="3" t="s">
        <v>113</v>
      </c>
      <c r="Y478" s="3" t="s">
        <v>113</v>
      </c>
      <c r="Z478" s="71" t="s">
        <v>1213</v>
      </c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/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 t="s">
        <v>21</v>
      </c>
      <c r="BO478" s="22"/>
      <c r="BP478" s="22"/>
      <c r="BS478" t="str">
        <f t="shared" si="27"/>
        <v>CORRECT</v>
      </c>
    </row>
    <row r="479" spans="2:71" ht="45" x14ac:dyDescent="0.25">
      <c r="B479" s="1">
        <v>44550</v>
      </c>
      <c r="C479" s="151" t="s">
        <v>24</v>
      </c>
      <c r="D479">
        <v>4</v>
      </c>
      <c r="E479" t="s">
        <v>520</v>
      </c>
      <c r="F479" s="3" t="s">
        <v>133</v>
      </c>
      <c r="G479" s="34" t="s">
        <v>1193</v>
      </c>
      <c r="H479" t="s">
        <v>17</v>
      </c>
      <c r="J479" s="3" t="s">
        <v>846</v>
      </c>
      <c r="K479" s="3" t="s">
        <v>113</v>
      </c>
      <c r="L479" s="3" t="s">
        <v>113</v>
      </c>
      <c r="M479" s="3" t="s">
        <v>113</v>
      </c>
      <c r="N479" s="3" t="s">
        <v>113</v>
      </c>
      <c r="O479" s="3" t="s">
        <v>113</v>
      </c>
      <c r="P479" s="3" t="s">
        <v>113</v>
      </c>
      <c r="Q479" s="3" t="s">
        <v>113</v>
      </c>
      <c r="R479" s="3" t="s">
        <v>846</v>
      </c>
      <c r="S479" s="3" t="s">
        <v>846</v>
      </c>
      <c r="T479" s="3" t="s">
        <v>846</v>
      </c>
      <c r="U479" s="3" t="s">
        <v>846</v>
      </c>
      <c r="V479" s="3" t="s">
        <v>846</v>
      </c>
      <c r="W479" s="3" t="s">
        <v>846</v>
      </c>
      <c r="X479" s="3" t="s">
        <v>846</v>
      </c>
      <c r="Y479" s="3" t="s">
        <v>113</v>
      </c>
      <c r="Z479" s="71" t="s">
        <v>1214</v>
      </c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 t="s">
        <v>84</v>
      </c>
      <c r="BN479" s="22"/>
      <c r="BO479" s="22"/>
      <c r="BP479" s="22"/>
      <c r="BS479" t="str">
        <f t="shared" si="27"/>
        <v>CORRECT</v>
      </c>
    </row>
    <row r="480" spans="2:71" x14ac:dyDescent="0.25">
      <c r="B480" s="1">
        <v>44550</v>
      </c>
      <c r="C480" s="151" t="s">
        <v>24</v>
      </c>
      <c r="D480">
        <v>1</v>
      </c>
      <c r="E480" t="s">
        <v>520</v>
      </c>
      <c r="F480" s="3" t="s">
        <v>467</v>
      </c>
      <c r="G480" s="34" t="s">
        <v>1194</v>
      </c>
      <c r="H480" t="s">
        <v>17</v>
      </c>
      <c r="J480" s="3" t="s">
        <v>113</v>
      </c>
      <c r="K480" s="3" t="s">
        <v>113</v>
      </c>
      <c r="L480" s="3" t="s">
        <v>113</v>
      </c>
      <c r="M480" s="3" t="s">
        <v>113</v>
      </c>
      <c r="N480" s="3" t="s">
        <v>113</v>
      </c>
      <c r="O480" s="3" t="s">
        <v>113</v>
      </c>
      <c r="P480" s="3" t="s">
        <v>113</v>
      </c>
      <c r="Q480" s="3" t="s">
        <v>113</v>
      </c>
      <c r="R480" s="3" t="s">
        <v>113</v>
      </c>
      <c r="S480" s="3" t="s">
        <v>113</v>
      </c>
      <c r="T480" s="3" t="s">
        <v>113</v>
      </c>
      <c r="U480" s="3" t="s">
        <v>113</v>
      </c>
      <c r="V480" s="3" t="s">
        <v>113</v>
      </c>
      <c r="W480" s="3" t="s">
        <v>113</v>
      </c>
      <c r="X480" s="3" t="s">
        <v>113</v>
      </c>
      <c r="Y480" s="3" t="s">
        <v>113</v>
      </c>
      <c r="Z480" s="71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 t="s">
        <v>21</v>
      </c>
      <c r="BN480" s="22"/>
      <c r="BO480" s="22"/>
      <c r="BP480" s="22"/>
      <c r="BS480" t="str">
        <f t="shared" si="27"/>
        <v>CORRECT</v>
      </c>
    </row>
    <row r="481" spans="2:71" x14ac:dyDescent="0.25">
      <c r="B481" s="1"/>
      <c r="C481" s="151" t="s">
        <v>843</v>
      </c>
      <c r="F481" s="3"/>
      <c r="G481" s="34" t="s">
        <v>1195</v>
      </c>
      <c r="H481" t="s">
        <v>17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71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2"/>
      <c r="BM481" s="22"/>
      <c r="BN481" s="22"/>
      <c r="BO481" s="22"/>
      <c r="BP481" s="22"/>
      <c r="BS481" t="str">
        <f t="shared" si="27"/>
        <v>EMPTY</v>
      </c>
    </row>
    <row r="482" spans="2:71" x14ac:dyDescent="0.25">
      <c r="B482" s="1"/>
      <c r="C482" s="151" t="s">
        <v>843</v>
      </c>
      <c r="F482" s="3"/>
      <c r="G482" s="34" t="s">
        <v>1196</v>
      </c>
      <c r="H482" t="s">
        <v>17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71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2"/>
      <c r="BM482" s="22"/>
      <c r="BN482" s="22"/>
      <c r="BO482" s="22"/>
      <c r="BP482" s="22"/>
      <c r="BS482" t="str">
        <f t="shared" si="27"/>
        <v>EMPTY</v>
      </c>
    </row>
    <row r="483" spans="2:71" x14ac:dyDescent="0.25">
      <c r="B483" s="1">
        <v>44553</v>
      </c>
      <c r="C483">
        <v>700</v>
      </c>
      <c r="D483">
        <v>4.75</v>
      </c>
      <c r="E483" t="s">
        <v>353</v>
      </c>
      <c r="F483" s="3" t="s">
        <v>467</v>
      </c>
      <c r="G483" s="34" t="s">
        <v>1217</v>
      </c>
      <c r="H483" t="s">
        <v>17</v>
      </c>
      <c r="J483" s="3" t="s">
        <v>113</v>
      </c>
      <c r="K483" s="3" t="s">
        <v>113</v>
      </c>
      <c r="L483" s="3" t="s">
        <v>113</v>
      </c>
      <c r="M483" s="3" t="s">
        <v>113</v>
      </c>
      <c r="N483" s="3" t="s">
        <v>113</v>
      </c>
      <c r="O483" s="3" t="s">
        <v>113</v>
      </c>
      <c r="P483" s="3" t="s">
        <v>113</v>
      </c>
      <c r="Q483" s="3" t="s">
        <v>113</v>
      </c>
      <c r="R483" s="3" t="s">
        <v>113</v>
      </c>
      <c r="S483" s="3" t="s">
        <v>113</v>
      </c>
      <c r="T483" s="3" t="s">
        <v>113</v>
      </c>
      <c r="U483" s="3" t="s">
        <v>113</v>
      </c>
      <c r="V483" s="3" t="s">
        <v>113</v>
      </c>
      <c r="W483" s="3" t="s">
        <v>113</v>
      </c>
      <c r="X483" s="3" t="s">
        <v>113</v>
      </c>
      <c r="Y483" s="3" t="s">
        <v>113</v>
      </c>
      <c r="Z483" s="71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2" t="s">
        <v>21</v>
      </c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P483" s="22"/>
      <c r="BS483" t="str">
        <f t="shared" si="27"/>
        <v>CORRECT</v>
      </c>
    </row>
    <row r="484" spans="2:71" x14ac:dyDescent="0.25">
      <c r="B484" s="1">
        <v>44553</v>
      </c>
      <c r="C484" t="s">
        <v>24</v>
      </c>
      <c r="D484">
        <f>1+39/60</f>
        <v>1.65</v>
      </c>
      <c r="E484" t="s">
        <v>90</v>
      </c>
      <c r="F484" s="3" t="s">
        <v>467</v>
      </c>
      <c r="G484" s="34" t="s">
        <v>1218</v>
      </c>
      <c r="H484" t="s">
        <v>17</v>
      </c>
      <c r="J484" s="3" t="s">
        <v>113</v>
      </c>
      <c r="K484" s="3" t="s">
        <v>113</v>
      </c>
      <c r="L484" s="3" t="s">
        <v>113</v>
      </c>
      <c r="M484" s="3" t="s">
        <v>113</v>
      </c>
      <c r="N484" s="3" t="s">
        <v>113</v>
      </c>
      <c r="O484" s="3" t="s">
        <v>113</v>
      </c>
      <c r="P484" s="3" t="s">
        <v>113</v>
      </c>
      <c r="Q484" s="3" t="s">
        <v>113</v>
      </c>
      <c r="R484" s="3" t="s">
        <v>113</v>
      </c>
      <c r="S484" s="3" t="s">
        <v>113</v>
      </c>
      <c r="T484" s="3" t="s">
        <v>113</v>
      </c>
      <c r="U484" s="3" t="s">
        <v>113</v>
      </c>
      <c r="V484" s="3" t="s">
        <v>113</v>
      </c>
      <c r="W484" s="3" t="s">
        <v>113</v>
      </c>
      <c r="X484" s="3" t="s">
        <v>113</v>
      </c>
      <c r="Y484" s="3" t="s">
        <v>113</v>
      </c>
      <c r="Z484" s="71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/>
      <c r="AZ484" s="22"/>
      <c r="BA484" s="22" t="s">
        <v>21</v>
      </c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P484" s="22"/>
      <c r="BS484" t="str">
        <f t="shared" si="27"/>
        <v>CORRECT</v>
      </c>
    </row>
    <row r="485" spans="2:71" x14ac:dyDescent="0.25">
      <c r="B485" s="1">
        <v>44553</v>
      </c>
      <c r="C485">
        <v>700</v>
      </c>
      <c r="D485">
        <v>3.5</v>
      </c>
      <c r="E485" t="s">
        <v>55</v>
      </c>
      <c r="F485" s="3" t="s">
        <v>467</v>
      </c>
      <c r="G485" s="34" t="s">
        <v>1219</v>
      </c>
      <c r="H485" t="s">
        <v>17</v>
      </c>
      <c r="J485" s="3" t="s">
        <v>113</v>
      </c>
      <c r="K485" s="3" t="s">
        <v>113</v>
      </c>
      <c r="L485" s="3" t="s">
        <v>113</v>
      </c>
      <c r="M485" s="3" t="s">
        <v>113</v>
      </c>
      <c r="N485" s="3" t="s">
        <v>113</v>
      </c>
      <c r="O485" s="3" t="s">
        <v>113</v>
      </c>
      <c r="P485" s="3" t="s">
        <v>113</v>
      </c>
      <c r="Q485" s="3" t="s">
        <v>113</v>
      </c>
      <c r="R485" s="3" t="s">
        <v>113</v>
      </c>
      <c r="S485" s="3" t="s">
        <v>113</v>
      </c>
      <c r="T485" s="3" t="s">
        <v>113</v>
      </c>
      <c r="U485" s="3" t="s">
        <v>113</v>
      </c>
      <c r="V485" s="3" t="s">
        <v>113</v>
      </c>
      <c r="W485" s="3" t="s">
        <v>113</v>
      </c>
      <c r="X485" s="3" t="s">
        <v>113</v>
      </c>
      <c r="Y485" s="3" t="s">
        <v>113</v>
      </c>
      <c r="Z485" s="71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 t="s">
        <v>21</v>
      </c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P485" s="22"/>
      <c r="BS485" t="str">
        <f t="shared" si="27"/>
        <v>CORRECT</v>
      </c>
    </row>
    <row r="486" spans="2:71" x14ac:dyDescent="0.25">
      <c r="B486" s="1">
        <v>44553</v>
      </c>
      <c r="C486" t="s">
        <v>24</v>
      </c>
      <c r="D486">
        <v>3.25</v>
      </c>
      <c r="E486" t="s">
        <v>56</v>
      </c>
      <c r="F486" s="3" t="s">
        <v>467</v>
      </c>
      <c r="G486" s="34" t="s">
        <v>1220</v>
      </c>
      <c r="H486" t="s">
        <v>17</v>
      </c>
      <c r="J486" s="3" t="s">
        <v>113</v>
      </c>
      <c r="K486" s="3" t="s">
        <v>113</v>
      </c>
      <c r="L486" s="3" t="s">
        <v>113</v>
      </c>
      <c r="M486" s="3" t="s">
        <v>113</v>
      </c>
      <c r="N486" s="3" t="s">
        <v>113</v>
      </c>
      <c r="O486" s="3" t="s">
        <v>113</v>
      </c>
      <c r="P486" s="3" t="s">
        <v>113</v>
      </c>
      <c r="Q486" s="3" t="s">
        <v>113</v>
      </c>
      <c r="R486" s="3" t="s">
        <v>113</v>
      </c>
      <c r="S486" s="3" t="s">
        <v>113</v>
      </c>
      <c r="T486" s="3" t="s">
        <v>113</v>
      </c>
      <c r="U486" s="3" t="s">
        <v>113</v>
      </c>
      <c r="V486" s="3" t="s">
        <v>113</v>
      </c>
      <c r="W486" s="3" t="s">
        <v>113</v>
      </c>
      <c r="X486" s="3" t="s">
        <v>113</v>
      </c>
      <c r="Y486" s="3" t="s">
        <v>113</v>
      </c>
      <c r="Z486" s="71"/>
      <c r="AC486" s="22"/>
      <c r="AD486" s="22"/>
      <c r="AE486" s="22"/>
      <c r="AF486" s="22"/>
      <c r="AG486" s="22"/>
      <c r="AH486" s="22" t="s">
        <v>21</v>
      </c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/>
      <c r="BM486" s="22"/>
      <c r="BN486" s="22"/>
      <c r="BO486" s="22"/>
      <c r="BP486" s="22"/>
      <c r="BS486" t="str">
        <f t="shared" si="27"/>
        <v>CORRECT</v>
      </c>
    </row>
    <row r="487" spans="2:71" x14ac:dyDescent="0.25">
      <c r="B487" s="1">
        <v>44553</v>
      </c>
      <c r="C487">
        <v>700</v>
      </c>
      <c r="D487">
        <f>2+1/6</f>
        <v>2.1666666666666665</v>
      </c>
      <c r="E487" t="s">
        <v>56</v>
      </c>
      <c r="F487" s="3" t="s">
        <v>133</v>
      </c>
      <c r="G487" s="34" t="s">
        <v>1221</v>
      </c>
      <c r="H487" t="s">
        <v>17</v>
      </c>
      <c r="J487" s="3" t="s">
        <v>113</v>
      </c>
      <c r="K487" s="3" t="s">
        <v>113</v>
      </c>
      <c r="L487" s="3" t="s">
        <v>113</v>
      </c>
      <c r="M487" s="3" t="s">
        <v>113</v>
      </c>
      <c r="N487" s="3" t="s">
        <v>113</v>
      </c>
      <c r="O487" s="3" t="s">
        <v>113</v>
      </c>
      <c r="P487" s="3" t="s">
        <v>113</v>
      </c>
      <c r="Q487" s="3" t="s">
        <v>113</v>
      </c>
      <c r="R487" s="3" t="s">
        <v>113</v>
      </c>
      <c r="S487" s="3" t="s">
        <v>113</v>
      </c>
      <c r="T487" s="3" t="s">
        <v>113</v>
      </c>
      <c r="U487" s="3" t="s">
        <v>113</v>
      </c>
      <c r="V487" s="3" t="s">
        <v>113</v>
      </c>
      <c r="W487" s="3" t="s">
        <v>113</v>
      </c>
      <c r="X487" s="3" t="s">
        <v>113</v>
      </c>
      <c r="Y487" s="3" t="s">
        <v>113</v>
      </c>
      <c r="Z487" s="71"/>
      <c r="AC487" s="22"/>
      <c r="AD487" s="22"/>
      <c r="AE487" s="22"/>
      <c r="AF487" s="22"/>
      <c r="AG487" s="22"/>
      <c r="AH487" s="22" t="s">
        <v>132</v>
      </c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/>
      <c r="BM487" s="22"/>
      <c r="BN487" s="22"/>
      <c r="BO487" s="22"/>
      <c r="BP487" s="22"/>
      <c r="BS487" t="str">
        <f t="shared" si="27"/>
        <v>CORRECT</v>
      </c>
    </row>
    <row r="488" spans="2:71" x14ac:dyDescent="0.25">
      <c r="B488" s="1">
        <v>44553</v>
      </c>
      <c r="C488" t="s">
        <v>24</v>
      </c>
      <c r="D488">
        <v>6</v>
      </c>
      <c r="E488" t="s">
        <v>91</v>
      </c>
      <c r="F488" s="3" t="s">
        <v>467</v>
      </c>
      <c r="G488" s="34" t="s">
        <v>1222</v>
      </c>
      <c r="H488" t="s">
        <v>17</v>
      </c>
      <c r="J488" s="3" t="s">
        <v>113</v>
      </c>
      <c r="K488" s="3" t="s">
        <v>113</v>
      </c>
      <c r="L488" s="3" t="s">
        <v>113</v>
      </c>
      <c r="M488" s="3" t="s">
        <v>113</v>
      </c>
      <c r="N488" s="3" t="s">
        <v>113</v>
      </c>
      <c r="O488" s="3" t="s">
        <v>113</v>
      </c>
      <c r="P488" s="3" t="s">
        <v>113</v>
      </c>
      <c r="Q488" s="3" t="s">
        <v>113</v>
      </c>
      <c r="R488" s="3" t="s">
        <v>113</v>
      </c>
      <c r="S488" s="3" t="s">
        <v>113</v>
      </c>
      <c r="T488" s="3" t="s">
        <v>113</v>
      </c>
      <c r="U488" s="3" t="s">
        <v>113</v>
      </c>
      <c r="V488" s="3" t="s">
        <v>113</v>
      </c>
      <c r="W488" s="3" t="s">
        <v>113</v>
      </c>
      <c r="X488" s="3" t="s">
        <v>113</v>
      </c>
      <c r="Y488" s="3" t="s">
        <v>113</v>
      </c>
      <c r="Z488" s="71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 t="s">
        <v>21</v>
      </c>
      <c r="AV488" s="22"/>
      <c r="AW488" s="22"/>
      <c r="AX488" s="22"/>
      <c r="AY488" s="22"/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P488" s="22"/>
      <c r="BS488" t="str">
        <f t="shared" si="27"/>
        <v>CORRECT</v>
      </c>
    </row>
    <row r="489" spans="2:71" x14ac:dyDescent="0.25">
      <c r="B489" s="1">
        <v>44553</v>
      </c>
      <c r="C489">
        <v>700</v>
      </c>
      <c r="D489">
        <v>6</v>
      </c>
      <c r="E489" t="s">
        <v>316</v>
      </c>
      <c r="F489" s="3" t="s">
        <v>133</v>
      </c>
      <c r="G489" s="34" t="s">
        <v>1223</v>
      </c>
      <c r="H489" t="s">
        <v>17</v>
      </c>
      <c r="J489" s="3" t="s">
        <v>113</v>
      </c>
      <c r="K489" s="3" t="s">
        <v>113</v>
      </c>
      <c r="L489" s="3" t="s">
        <v>113</v>
      </c>
      <c r="M489" s="3" t="s">
        <v>113</v>
      </c>
      <c r="N489" s="3" t="s">
        <v>113</v>
      </c>
      <c r="O489" s="3" t="s">
        <v>113</v>
      </c>
      <c r="P489" s="3" t="s">
        <v>113</v>
      </c>
      <c r="Q489" s="3" t="s">
        <v>113</v>
      </c>
      <c r="R489" s="3" t="s">
        <v>113</v>
      </c>
      <c r="S489" s="3" t="s">
        <v>113</v>
      </c>
      <c r="T489" s="3" t="s">
        <v>113</v>
      </c>
      <c r="U489" s="3" t="s">
        <v>113</v>
      </c>
      <c r="V489" s="3" t="s">
        <v>113</v>
      </c>
      <c r="W489" s="3" t="s">
        <v>113</v>
      </c>
      <c r="X489" s="3" t="s">
        <v>113</v>
      </c>
      <c r="Y489" s="3" t="s">
        <v>113</v>
      </c>
      <c r="Z489" s="71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 t="s">
        <v>132</v>
      </c>
      <c r="BM489" s="22"/>
      <c r="BN489" s="22"/>
      <c r="BO489" s="22"/>
      <c r="BP489" s="22"/>
      <c r="BS489" t="str">
        <f t="shared" si="27"/>
        <v>CORRECT</v>
      </c>
    </row>
    <row r="490" spans="2:71" x14ac:dyDescent="0.25">
      <c r="B490" s="1">
        <v>44553</v>
      </c>
      <c r="C490" t="s">
        <v>24</v>
      </c>
      <c r="D490">
        <v>1.5</v>
      </c>
      <c r="E490" t="s">
        <v>90</v>
      </c>
      <c r="F490" s="3" t="s">
        <v>467</v>
      </c>
      <c r="G490" s="34" t="s">
        <v>1224</v>
      </c>
      <c r="H490" t="s">
        <v>17</v>
      </c>
      <c r="J490" s="3" t="s">
        <v>113</v>
      </c>
      <c r="K490" s="3" t="s">
        <v>113</v>
      </c>
      <c r="L490" s="3" t="s">
        <v>113</v>
      </c>
      <c r="M490" s="3" t="s">
        <v>113</v>
      </c>
      <c r="N490" s="3" t="s">
        <v>113</v>
      </c>
      <c r="O490" s="3" t="s">
        <v>113</v>
      </c>
      <c r="P490" s="3" t="s">
        <v>113</v>
      </c>
      <c r="Q490" s="3" t="s">
        <v>113</v>
      </c>
      <c r="R490" s="3" t="s">
        <v>113</v>
      </c>
      <c r="S490" s="3" t="s">
        <v>113</v>
      </c>
      <c r="T490" s="3" t="s">
        <v>113</v>
      </c>
      <c r="U490" s="3" t="s">
        <v>113</v>
      </c>
      <c r="V490" s="3" t="s">
        <v>113</v>
      </c>
      <c r="W490" s="3" t="s">
        <v>113</v>
      </c>
      <c r="X490" s="3" t="s">
        <v>113</v>
      </c>
      <c r="Y490" s="3" t="s">
        <v>113</v>
      </c>
      <c r="Z490" s="71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 t="s">
        <v>21</v>
      </c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P490" s="22"/>
      <c r="BS490" t="str">
        <f t="shared" si="27"/>
        <v>CORRECT</v>
      </c>
    </row>
    <row r="491" spans="2:71" x14ac:dyDescent="0.25">
      <c r="B491" s="1">
        <v>44553</v>
      </c>
      <c r="C491">
        <v>700</v>
      </c>
      <c r="D491">
        <v>2.5</v>
      </c>
      <c r="E491" t="s">
        <v>652</v>
      </c>
      <c r="F491" s="3" t="s">
        <v>467</v>
      </c>
      <c r="G491" s="34" t="s">
        <v>1225</v>
      </c>
      <c r="H491" t="s">
        <v>17</v>
      </c>
      <c r="J491" s="3" t="s">
        <v>113</v>
      </c>
      <c r="K491" s="3" t="s">
        <v>113</v>
      </c>
      <c r="L491" s="3" t="s">
        <v>113</v>
      </c>
      <c r="M491" s="3" t="s">
        <v>113</v>
      </c>
      <c r="N491" s="3" t="s">
        <v>113</v>
      </c>
      <c r="O491" s="3" t="s">
        <v>113</v>
      </c>
      <c r="P491" s="3" t="s">
        <v>113</v>
      </c>
      <c r="Q491" s="3" t="s">
        <v>113</v>
      </c>
      <c r="R491" s="3" t="s">
        <v>113</v>
      </c>
      <c r="S491" s="3" t="s">
        <v>113</v>
      </c>
      <c r="T491" s="3" t="s">
        <v>113</v>
      </c>
      <c r="U491" s="3" t="s">
        <v>113</v>
      </c>
      <c r="V491" s="3" t="s">
        <v>113</v>
      </c>
      <c r="W491" s="3" t="s">
        <v>113</v>
      </c>
      <c r="X491" s="3" t="s">
        <v>113</v>
      </c>
      <c r="Y491" s="3" t="s">
        <v>113</v>
      </c>
      <c r="Z491" s="71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 t="s">
        <v>21</v>
      </c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  <c r="BS491" t="str">
        <f t="shared" si="27"/>
        <v>CORRECT</v>
      </c>
    </row>
    <row r="492" spans="2:71" x14ac:dyDescent="0.25">
      <c r="B492" s="1">
        <v>44561</v>
      </c>
      <c r="C492" t="s">
        <v>24</v>
      </c>
      <c r="D492">
        <f>1+24/60</f>
        <v>1.4</v>
      </c>
      <c r="E492" t="s">
        <v>652</v>
      </c>
      <c r="F492" s="3" t="s">
        <v>80</v>
      </c>
      <c r="G492" s="34" t="s">
        <v>1234</v>
      </c>
      <c r="H492" t="s">
        <v>17</v>
      </c>
      <c r="J492" s="3" t="s">
        <v>113</v>
      </c>
      <c r="K492" s="3" t="s">
        <v>113</v>
      </c>
      <c r="L492" s="3" t="s">
        <v>113</v>
      </c>
      <c r="M492" s="3" t="s">
        <v>113</v>
      </c>
      <c r="N492" s="3" t="s">
        <v>113</v>
      </c>
      <c r="O492" s="3" t="s">
        <v>113</v>
      </c>
      <c r="P492" s="3" t="s">
        <v>113</v>
      </c>
      <c r="Q492" s="3" t="s">
        <v>113</v>
      </c>
      <c r="R492" s="3" t="s">
        <v>113</v>
      </c>
      <c r="S492" s="3" t="s">
        <v>113</v>
      </c>
      <c r="T492" s="3" t="s">
        <v>113</v>
      </c>
      <c r="U492" s="3" t="s">
        <v>113</v>
      </c>
      <c r="V492" s="3" t="s">
        <v>113</v>
      </c>
      <c r="W492" s="3" t="s">
        <v>113</v>
      </c>
      <c r="X492" s="3" t="s">
        <v>113</v>
      </c>
      <c r="Y492" s="3" t="s">
        <v>113</v>
      </c>
      <c r="Z492" s="71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 t="s">
        <v>21</v>
      </c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P492" s="22"/>
      <c r="BS492" t="str">
        <f t="shared" si="27"/>
        <v>CORRECT</v>
      </c>
    </row>
    <row r="493" spans="2:71" x14ac:dyDescent="0.25">
      <c r="B493" s="1">
        <v>44561</v>
      </c>
      <c r="C493" t="s">
        <v>24</v>
      </c>
      <c r="D493">
        <f>2.5</f>
        <v>2.5</v>
      </c>
      <c r="E493" t="s">
        <v>652</v>
      </c>
      <c r="F493" s="3" t="s">
        <v>80</v>
      </c>
      <c r="G493" s="34" t="s">
        <v>1235</v>
      </c>
      <c r="H493" t="s">
        <v>17</v>
      </c>
      <c r="J493" s="3" t="s">
        <v>113</v>
      </c>
      <c r="K493" s="3" t="s">
        <v>113</v>
      </c>
      <c r="L493" s="3" t="s">
        <v>113</v>
      </c>
      <c r="M493" s="3" t="s">
        <v>113</v>
      </c>
      <c r="N493" s="3" t="s">
        <v>113</v>
      </c>
      <c r="O493" s="3" t="s">
        <v>113</v>
      </c>
      <c r="P493" s="3" t="s">
        <v>113</v>
      </c>
      <c r="Q493" s="3" t="s">
        <v>113</v>
      </c>
      <c r="R493" s="3" t="s">
        <v>113</v>
      </c>
      <c r="S493" s="3" t="s">
        <v>113</v>
      </c>
      <c r="T493" s="3" t="s">
        <v>113</v>
      </c>
      <c r="U493" s="3" t="s">
        <v>113</v>
      </c>
      <c r="V493" s="3" t="s">
        <v>113</v>
      </c>
      <c r="W493" s="3" t="s">
        <v>113</v>
      </c>
      <c r="X493" s="3" t="s">
        <v>113</v>
      </c>
      <c r="Y493" s="3" t="s">
        <v>113</v>
      </c>
      <c r="Z493" s="71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  <c r="BE493" s="22" t="s">
        <v>21</v>
      </c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P493" s="22"/>
      <c r="BS493" t="str">
        <f t="shared" si="27"/>
        <v>CORRECT</v>
      </c>
    </row>
    <row r="494" spans="2:71" x14ac:dyDescent="0.25">
      <c r="B494" s="1">
        <v>44561</v>
      </c>
      <c r="C494" t="s">
        <v>24</v>
      </c>
      <c r="D494">
        <f>1+11/60</f>
        <v>1.1833333333333333</v>
      </c>
      <c r="E494" t="s">
        <v>652</v>
      </c>
      <c r="F494" s="3" t="s">
        <v>80</v>
      </c>
      <c r="G494" s="34" t="s">
        <v>1236</v>
      </c>
      <c r="H494" t="s">
        <v>17</v>
      </c>
      <c r="J494" s="3" t="s">
        <v>113</v>
      </c>
      <c r="K494" s="3" t="s">
        <v>113</v>
      </c>
      <c r="L494" s="3" t="s">
        <v>113</v>
      </c>
      <c r="M494" s="3" t="s">
        <v>113</v>
      </c>
      <c r="N494" s="3" t="s">
        <v>113</v>
      </c>
      <c r="O494" s="3" t="s">
        <v>113</v>
      </c>
      <c r="P494" s="3" t="s">
        <v>113</v>
      </c>
      <c r="Q494" s="3" t="s">
        <v>113</v>
      </c>
      <c r="R494" s="3" t="s">
        <v>113</v>
      </c>
      <c r="S494" s="3" t="s">
        <v>113</v>
      </c>
      <c r="T494" s="3" t="s">
        <v>113</v>
      </c>
      <c r="U494" s="3" t="s">
        <v>113</v>
      </c>
      <c r="V494" s="3" t="s">
        <v>113</v>
      </c>
      <c r="W494" s="3" t="s">
        <v>113</v>
      </c>
      <c r="X494" s="3" t="s">
        <v>113</v>
      </c>
      <c r="Y494" s="3" t="s">
        <v>113</v>
      </c>
      <c r="Z494" s="71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 t="s">
        <v>21</v>
      </c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P494" s="22"/>
      <c r="BS494" t="str">
        <f t="shared" si="27"/>
        <v>CORRECT</v>
      </c>
    </row>
    <row r="495" spans="2:71" x14ac:dyDescent="0.25">
      <c r="B495" s="1">
        <v>44561</v>
      </c>
      <c r="C495" t="s">
        <v>24</v>
      </c>
      <c r="D495">
        <f>2+59/60</f>
        <v>2.9833333333333334</v>
      </c>
      <c r="E495" t="s">
        <v>652</v>
      </c>
      <c r="F495" s="3" t="s">
        <v>80</v>
      </c>
      <c r="G495" s="34" t="s">
        <v>1239</v>
      </c>
      <c r="H495" t="s">
        <v>17</v>
      </c>
      <c r="J495" s="3" t="s">
        <v>113</v>
      </c>
      <c r="K495" s="3" t="s">
        <v>113</v>
      </c>
      <c r="L495" s="3" t="s">
        <v>113</v>
      </c>
      <c r="M495" s="3" t="s">
        <v>113</v>
      </c>
      <c r="N495" s="3" t="s">
        <v>113</v>
      </c>
      <c r="O495" s="3" t="s">
        <v>113</v>
      </c>
      <c r="P495" s="3" t="s">
        <v>113</v>
      </c>
      <c r="Q495" s="3" t="s">
        <v>113</v>
      </c>
      <c r="R495" s="3" t="s">
        <v>113</v>
      </c>
      <c r="S495" s="3" t="s">
        <v>113</v>
      </c>
      <c r="T495" s="3" t="s">
        <v>113</v>
      </c>
      <c r="U495" s="3" t="s">
        <v>113</v>
      </c>
      <c r="V495" s="3" t="s">
        <v>113</v>
      </c>
      <c r="W495" s="3" t="s">
        <v>113</v>
      </c>
      <c r="X495" s="3" t="s">
        <v>113</v>
      </c>
      <c r="Y495" s="3" t="s">
        <v>113</v>
      </c>
      <c r="Z495" s="71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 t="s">
        <v>21</v>
      </c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P495" s="22"/>
      <c r="BS495" t="str">
        <f t="shared" si="27"/>
        <v>CORRECT</v>
      </c>
    </row>
    <row r="496" spans="2:71" x14ac:dyDescent="0.25">
      <c r="B496" s="1">
        <v>44561</v>
      </c>
      <c r="C496" t="s">
        <v>24</v>
      </c>
      <c r="D496">
        <f>1+56/60</f>
        <v>1.9333333333333333</v>
      </c>
      <c r="E496" t="s">
        <v>73</v>
      </c>
      <c r="F496" s="3" t="s">
        <v>80</v>
      </c>
      <c r="G496" s="34" t="s">
        <v>1240</v>
      </c>
      <c r="H496" t="s">
        <v>17</v>
      </c>
      <c r="J496" s="3" t="s">
        <v>113</v>
      </c>
      <c r="K496" s="3" t="s">
        <v>113</v>
      </c>
      <c r="L496" s="3" t="s">
        <v>113</v>
      </c>
      <c r="M496" s="3" t="s">
        <v>113</v>
      </c>
      <c r="N496" s="3" t="s">
        <v>113</v>
      </c>
      <c r="O496" s="3" t="s">
        <v>113</v>
      </c>
      <c r="P496" s="3" t="s">
        <v>113</v>
      </c>
      <c r="Q496" s="3" t="s">
        <v>113</v>
      </c>
      <c r="R496" s="3" t="s">
        <v>113</v>
      </c>
      <c r="S496" s="3" t="s">
        <v>113</v>
      </c>
      <c r="T496" s="3" t="s">
        <v>113</v>
      </c>
      <c r="U496" s="3" t="s">
        <v>113</v>
      </c>
      <c r="V496" s="3" t="s">
        <v>113</v>
      </c>
      <c r="W496" s="3" t="s">
        <v>113</v>
      </c>
      <c r="X496" s="3" t="s">
        <v>113</v>
      </c>
      <c r="Y496" s="3" t="s">
        <v>113</v>
      </c>
      <c r="Z496" s="71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 t="s">
        <v>21</v>
      </c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P496" s="22"/>
      <c r="BS496" t="str">
        <f t="shared" si="27"/>
        <v>CORRECT</v>
      </c>
    </row>
    <row r="497" spans="2:71" x14ac:dyDescent="0.25">
      <c r="B497" s="1">
        <v>44561</v>
      </c>
      <c r="C497" t="s">
        <v>24</v>
      </c>
      <c r="D497">
        <f>3+39/60</f>
        <v>3.65</v>
      </c>
      <c r="E497" t="s">
        <v>5</v>
      </c>
      <c r="F497" s="3" t="s">
        <v>80</v>
      </c>
      <c r="G497" s="34" t="s">
        <v>1240</v>
      </c>
      <c r="H497" t="s">
        <v>17</v>
      </c>
      <c r="J497" s="3" t="s">
        <v>113</v>
      </c>
      <c r="K497" s="3" t="s">
        <v>113</v>
      </c>
      <c r="L497" s="3" t="s">
        <v>113</v>
      </c>
      <c r="M497" s="3" t="s">
        <v>113</v>
      </c>
      <c r="N497" s="3" t="s">
        <v>113</v>
      </c>
      <c r="O497" s="3" t="s">
        <v>113</v>
      </c>
      <c r="P497" s="3" t="s">
        <v>113</v>
      </c>
      <c r="Q497" s="3" t="s">
        <v>113</v>
      </c>
      <c r="R497" s="3" t="s">
        <v>113</v>
      </c>
      <c r="S497" s="3" t="s">
        <v>113</v>
      </c>
      <c r="T497" s="3" t="s">
        <v>113</v>
      </c>
      <c r="U497" s="3" t="s">
        <v>113</v>
      </c>
      <c r="V497" s="3" t="s">
        <v>113</v>
      </c>
      <c r="W497" s="3" t="s">
        <v>113</v>
      </c>
      <c r="X497" s="3" t="s">
        <v>113</v>
      </c>
      <c r="Y497" s="3" t="s">
        <v>113</v>
      </c>
      <c r="Z497" s="71"/>
      <c r="AC497" s="22"/>
      <c r="AD497" s="22"/>
      <c r="AE497" s="22"/>
      <c r="AF497" s="22"/>
      <c r="AG497" s="22" t="s">
        <v>21</v>
      </c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P497" s="22"/>
      <c r="BS497" t="str">
        <f t="shared" si="27"/>
        <v>CORRECT</v>
      </c>
    </row>
    <row r="498" spans="2:71" ht="150" x14ac:dyDescent="0.25">
      <c r="B498" s="1">
        <v>44561</v>
      </c>
      <c r="C498" t="s">
        <v>24</v>
      </c>
      <c r="D498">
        <v>15</v>
      </c>
      <c r="E498" t="s">
        <v>47</v>
      </c>
      <c r="F498" s="3" t="s">
        <v>133</v>
      </c>
      <c r="G498" s="34" t="s">
        <v>1242</v>
      </c>
      <c r="H498" t="s">
        <v>17</v>
      </c>
      <c r="J498" s="3" t="s">
        <v>113</v>
      </c>
      <c r="K498" s="3" t="s">
        <v>113</v>
      </c>
      <c r="L498" s="3" t="s">
        <v>113</v>
      </c>
      <c r="M498" s="3" t="s">
        <v>113</v>
      </c>
      <c r="N498" s="3" t="s">
        <v>113</v>
      </c>
      <c r="O498" s="3" t="s">
        <v>113</v>
      </c>
      <c r="P498" s="3" t="s">
        <v>113</v>
      </c>
      <c r="Q498" s="3" t="s">
        <v>1243</v>
      </c>
      <c r="R498" s="3" t="s">
        <v>113</v>
      </c>
      <c r="S498" s="3" t="s">
        <v>113</v>
      </c>
      <c r="T498" s="3" t="s">
        <v>1243</v>
      </c>
      <c r="U498" s="3" t="s">
        <v>113</v>
      </c>
      <c r="V498" s="3" t="s">
        <v>113</v>
      </c>
      <c r="W498" s="3" t="s">
        <v>113</v>
      </c>
      <c r="X498" s="3" t="s">
        <v>113</v>
      </c>
      <c r="Y498" s="3" t="s">
        <v>113</v>
      </c>
      <c r="Z498" s="71"/>
      <c r="AA498" s="72" t="s">
        <v>1244</v>
      </c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 t="s">
        <v>132</v>
      </c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2"/>
      <c r="BM498" s="22"/>
      <c r="BN498" s="22"/>
      <c r="BO498" s="22"/>
      <c r="BP498" s="22"/>
      <c r="BS498" t="str">
        <f t="shared" si="27"/>
        <v>CORRECT</v>
      </c>
    </row>
    <row r="499" spans="2:71" ht="75" x14ac:dyDescent="0.25">
      <c r="B499" s="1">
        <v>44561</v>
      </c>
      <c r="C499" t="s">
        <v>24</v>
      </c>
      <c r="D499">
        <v>2</v>
      </c>
      <c r="E499" t="s">
        <v>514</v>
      </c>
      <c r="F499" s="3" t="s">
        <v>133</v>
      </c>
      <c r="G499" s="34" t="s">
        <v>1245</v>
      </c>
      <c r="H499" t="s">
        <v>17</v>
      </c>
      <c r="J499" s="3" t="s">
        <v>113</v>
      </c>
      <c r="K499" s="3" t="s">
        <v>113</v>
      </c>
      <c r="L499" s="3" t="s">
        <v>1243</v>
      </c>
      <c r="M499" s="3" t="s">
        <v>113</v>
      </c>
      <c r="N499" s="3" t="s">
        <v>113</v>
      </c>
      <c r="O499" s="3" t="s">
        <v>113</v>
      </c>
      <c r="P499" s="3" t="s">
        <v>113</v>
      </c>
      <c r="Q499" s="3" t="s">
        <v>113</v>
      </c>
      <c r="R499" s="3" t="s">
        <v>113</v>
      </c>
      <c r="S499" s="3" t="s">
        <v>846</v>
      </c>
      <c r="T499" s="3" t="s">
        <v>113</v>
      </c>
      <c r="U499" s="3" t="s">
        <v>846</v>
      </c>
      <c r="V499" s="3" t="s">
        <v>846</v>
      </c>
      <c r="W499" s="3" t="s">
        <v>846</v>
      </c>
      <c r="X499" s="3" t="s">
        <v>846</v>
      </c>
      <c r="Y499" s="3" t="s">
        <v>846</v>
      </c>
      <c r="Z499" s="71"/>
      <c r="AA499" s="72" t="s">
        <v>1246</v>
      </c>
      <c r="AC499" s="22"/>
      <c r="AD499" s="22" t="s">
        <v>132</v>
      </c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2"/>
      <c r="BM499" s="22"/>
      <c r="BN499" s="22"/>
      <c r="BO499" s="22"/>
      <c r="BP499" s="22"/>
      <c r="BS499" t="str">
        <f t="shared" si="27"/>
        <v>CORRECT</v>
      </c>
    </row>
    <row r="500" spans="2:71" x14ac:dyDescent="0.25">
      <c r="B500" s="1">
        <v>44561</v>
      </c>
      <c r="C500" t="s">
        <v>24</v>
      </c>
      <c r="D500">
        <v>3</v>
      </c>
      <c r="E500" t="s">
        <v>353</v>
      </c>
      <c r="F500" s="3" t="s">
        <v>467</v>
      </c>
      <c r="G500" s="34" t="s">
        <v>1247</v>
      </c>
      <c r="H500" t="s">
        <v>17</v>
      </c>
      <c r="J500" s="3" t="s">
        <v>113</v>
      </c>
      <c r="K500" s="3" t="s">
        <v>113</v>
      </c>
      <c r="L500" s="3" t="s">
        <v>113</v>
      </c>
      <c r="M500" s="3" t="s">
        <v>113</v>
      </c>
      <c r="N500" s="3" t="s">
        <v>113</v>
      </c>
      <c r="O500" s="3" t="s">
        <v>113</v>
      </c>
      <c r="P500" s="3" t="s">
        <v>113</v>
      </c>
      <c r="Q500" s="3" t="s">
        <v>113</v>
      </c>
      <c r="R500" s="3" t="s">
        <v>113</v>
      </c>
      <c r="S500" s="3" t="s">
        <v>113</v>
      </c>
      <c r="T500" s="3" t="s">
        <v>113</v>
      </c>
      <c r="U500" s="3" t="s">
        <v>113</v>
      </c>
      <c r="V500" s="3" t="s">
        <v>113</v>
      </c>
      <c r="W500" s="3" t="s">
        <v>113</v>
      </c>
      <c r="X500" s="3" t="s">
        <v>113</v>
      </c>
      <c r="Y500" s="3" t="s">
        <v>113</v>
      </c>
      <c r="Z500" s="71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  <c r="BE500" s="22" t="s">
        <v>21</v>
      </c>
      <c r="BF500" s="22"/>
      <c r="BG500" s="22"/>
      <c r="BH500" s="22"/>
      <c r="BI500" s="22"/>
      <c r="BJ500" s="22"/>
      <c r="BK500" s="22"/>
      <c r="BL500" s="22"/>
      <c r="BM500" s="22"/>
      <c r="BN500" s="22"/>
      <c r="BO500" s="22"/>
      <c r="BP500" s="22"/>
      <c r="BS500" t="str">
        <f t="shared" si="27"/>
        <v>CORRECT</v>
      </c>
    </row>
    <row r="501" spans="2:71" x14ac:dyDescent="0.25">
      <c r="B501" s="1">
        <v>44565</v>
      </c>
      <c r="C501" t="s">
        <v>24</v>
      </c>
      <c r="D501">
        <v>3.7666666666666666</v>
      </c>
      <c r="E501" t="s">
        <v>64</v>
      </c>
      <c r="F501" s="3" t="s">
        <v>467</v>
      </c>
      <c r="G501" s="152" t="s">
        <v>1292</v>
      </c>
      <c r="H501" t="s">
        <v>17</v>
      </c>
      <c r="J501" s="3" t="s">
        <v>113</v>
      </c>
      <c r="K501" s="3" t="s">
        <v>113</v>
      </c>
      <c r="L501" s="3" t="s">
        <v>113</v>
      </c>
      <c r="M501" s="3" t="s">
        <v>113</v>
      </c>
      <c r="N501" s="3" t="s">
        <v>113</v>
      </c>
      <c r="O501" s="3" t="s">
        <v>113</v>
      </c>
      <c r="P501" s="3" t="s">
        <v>113</v>
      </c>
      <c r="Q501" s="3" t="s">
        <v>113</v>
      </c>
      <c r="R501" s="3" t="s">
        <v>113</v>
      </c>
      <c r="S501" s="3" t="s">
        <v>113</v>
      </c>
      <c r="T501" s="3" t="s">
        <v>113</v>
      </c>
      <c r="U501" s="3" t="s">
        <v>113</v>
      </c>
      <c r="V501" s="3" t="s">
        <v>113</v>
      </c>
      <c r="W501" s="3" t="s">
        <v>113</v>
      </c>
      <c r="X501" s="3" t="s">
        <v>113</v>
      </c>
      <c r="Y501" s="3" t="s">
        <v>113</v>
      </c>
      <c r="Z501" s="71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 t="s">
        <v>21</v>
      </c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2"/>
      <c r="BM501" s="22"/>
      <c r="BN501" s="22"/>
      <c r="BO501" s="22"/>
      <c r="BP501" s="22"/>
      <c r="BS501" t="str">
        <f t="shared" si="27"/>
        <v>CORRECT</v>
      </c>
    </row>
    <row r="502" spans="2:71" x14ac:dyDescent="0.25">
      <c r="B502" s="1">
        <v>44565</v>
      </c>
      <c r="C502">
        <v>700</v>
      </c>
      <c r="D502">
        <v>5.3833333333333337</v>
      </c>
      <c r="E502" t="s">
        <v>54</v>
      </c>
      <c r="F502" s="3" t="s">
        <v>133</v>
      </c>
      <c r="G502" s="152" t="s">
        <v>1293</v>
      </c>
      <c r="H502" t="s">
        <v>17</v>
      </c>
      <c r="J502" s="3" t="s">
        <v>113</v>
      </c>
      <c r="K502" s="3" t="s">
        <v>113</v>
      </c>
      <c r="L502" s="3" t="s">
        <v>113</v>
      </c>
      <c r="M502" s="3" t="s">
        <v>113</v>
      </c>
      <c r="N502" s="3" t="s">
        <v>113</v>
      </c>
      <c r="O502" s="3" t="s">
        <v>113</v>
      </c>
      <c r="P502" s="3" t="s">
        <v>113</v>
      </c>
      <c r="Q502" s="3" t="s">
        <v>113</v>
      </c>
      <c r="R502" s="3" t="s">
        <v>113</v>
      </c>
      <c r="S502" s="3" t="s">
        <v>113</v>
      </c>
      <c r="T502" s="3" t="s">
        <v>113</v>
      </c>
      <c r="U502" s="3" t="s">
        <v>113</v>
      </c>
      <c r="V502" s="3" t="s">
        <v>113</v>
      </c>
      <c r="W502" s="3" t="s">
        <v>113</v>
      </c>
      <c r="X502" s="3" t="s">
        <v>113</v>
      </c>
      <c r="Y502" s="3" t="s">
        <v>113</v>
      </c>
      <c r="Z502" s="71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 t="s">
        <v>132</v>
      </c>
      <c r="AY502" s="22"/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2"/>
      <c r="BM502" s="22"/>
      <c r="BN502" s="22"/>
      <c r="BO502" s="22"/>
      <c r="BP502" s="22"/>
      <c r="BS502" t="str">
        <f t="shared" si="27"/>
        <v>CORRECT</v>
      </c>
    </row>
    <row r="503" spans="2:71" x14ac:dyDescent="0.25">
      <c r="B503" s="1">
        <v>44565</v>
      </c>
      <c r="C503" t="s">
        <v>24</v>
      </c>
      <c r="D503">
        <v>1.85</v>
      </c>
      <c r="E503" t="s">
        <v>60</v>
      </c>
      <c r="F503" s="3" t="s">
        <v>467</v>
      </c>
      <c r="G503" s="152" t="s">
        <v>1294</v>
      </c>
      <c r="H503" t="s">
        <v>17</v>
      </c>
      <c r="J503" s="3" t="s">
        <v>113</v>
      </c>
      <c r="K503" s="3" t="s">
        <v>113</v>
      </c>
      <c r="L503" s="3" t="s">
        <v>113</v>
      </c>
      <c r="M503" s="3" t="s">
        <v>113</v>
      </c>
      <c r="N503" s="3" t="s">
        <v>113</v>
      </c>
      <c r="O503" s="3" t="s">
        <v>113</v>
      </c>
      <c r="P503" s="3" t="s">
        <v>113</v>
      </c>
      <c r="Q503" s="3" t="s">
        <v>113</v>
      </c>
      <c r="R503" s="3" t="s">
        <v>113</v>
      </c>
      <c r="S503" s="3" t="s">
        <v>113</v>
      </c>
      <c r="T503" s="3" t="s">
        <v>113</v>
      </c>
      <c r="U503" s="3" t="s">
        <v>113</v>
      </c>
      <c r="V503" s="3" t="s">
        <v>113</v>
      </c>
      <c r="W503" s="3" t="s">
        <v>113</v>
      </c>
      <c r="X503" s="3" t="s">
        <v>113</v>
      </c>
      <c r="Y503" s="3" t="s">
        <v>113</v>
      </c>
      <c r="Z503" s="71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 t="s">
        <v>21</v>
      </c>
      <c r="BC503" s="22"/>
      <c r="BD503" s="22"/>
      <c r="BE503" s="22"/>
      <c r="BF503" s="22"/>
      <c r="BG503" s="22"/>
      <c r="BH503" s="22"/>
      <c r="BI503" s="22"/>
      <c r="BJ503" s="22"/>
      <c r="BK503" s="22"/>
      <c r="BL503" s="22"/>
      <c r="BM503" s="22"/>
      <c r="BN503" s="22"/>
      <c r="BO503" s="22"/>
      <c r="BP503" s="22"/>
      <c r="BS503" t="str">
        <f t="shared" si="27"/>
        <v>CORRECT</v>
      </c>
    </row>
    <row r="504" spans="2:71" x14ac:dyDescent="0.25">
      <c r="B504" s="1">
        <v>44565</v>
      </c>
      <c r="C504">
        <v>700</v>
      </c>
      <c r="D504">
        <v>2.5</v>
      </c>
      <c r="E504" t="s">
        <v>1128</v>
      </c>
      <c r="F504" s="3" t="s">
        <v>133</v>
      </c>
      <c r="G504" s="152" t="s">
        <v>1295</v>
      </c>
      <c r="H504" t="s">
        <v>17</v>
      </c>
      <c r="J504" s="3" t="s">
        <v>113</v>
      </c>
      <c r="K504" s="3" t="s">
        <v>113</v>
      </c>
      <c r="L504" s="3" t="s">
        <v>113</v>
      </c>
      <c r="M504" s="3" t="s">
        <v>113</v>
      </c>
      <c r="N504" s="3" t="s">
        <v>113</v>
      </c>
      <c r="O504" s="3" t="s">
        <v>113</v>
      </c>
      <c r="P504" s="3" t="s">
        <v>113</v>
      </c>
      <c r="Q504" s="3" t="s">
        <v>113</v>
      </c>
      <c r="R504" s="3" t="s">
        <v>113</v>
      </c>
      <c r="S504" s="3" t="s">
        <v>113</v>
      </c>
      <c r="T504" s="3" t="s">
        <v>113</v>
      </c>
      <c r="U504" s="3" t="s">
        <v>113</v>
      </c>
      <c r="V504" s="3" t="s">
        <v>113</v>
      </c>
      <c r="W504" s="3" t="s">
        <v>113</v>
      </c>
      <c r="X504" s="3" t="s">
        <v>113</v>
      </c>
      <c r="Y504" s="3" t="s">
        <v>113</v>
      </c>
      <c r="Z504" s="71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 t="s">
        <v>132</v>
      </c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2"/>
      <c r="BM504" s="22"/>
      <c r="BN504" s="22"/>
      <c r="BO504" s="22"/>
      <c r="BP504" s="22"/>
      <c r="BS504" t="str">
        <f t="shared" si="27"/>
        <v>CORRECT</v>
      </c>
    </row>
    <row r="505" spans="2:71" x14ac:dyDescent="0.25">
      <c r="B505" s="1">
        <v>44565</v>
      </c>
      <c r="C505" t="s">
        <v>24</v>
      </c>
      <c r="D505">
        <v>5</v>
      </c>
      <c r="E505" t="s">
        <v>1128</v>
      </c>
      <c r="F505" s="3" t="s">
        <v>467</v>
      </c>
      <c r="G505" s="152" t="s">
        <v>1296</v>
      </c>
      <c r="H505" t="s">
        <v>17</v>
      </c>
      <c r="J505" s="3" t="s">
        <v>113</v>
      </c>
      <c r="K505" s="3" t="s">
        <v>113</v>
      </c>
      <c r="L505" s="3" t="s">
        <v>113</v>
      </c>
      <c r="M505" s="3" t="s">
        <v>113</v>
      </c>
      <c r="N505" s="3" t="s">
        <v>113</v>
      </c>
      <c r="O505" s="3" t="s">
        <v>113</v>
      </c>
      <c r="P505" s="3" t="s">
        <v>113</v>
      </c>
      <c r="Q505" s="3" t="s">
        <v>113</v>
      </c>
      <c r="R505" s="3" t="s">
        <v>113</v>
      </c>
      <c r="S505" s="3" t="s">
        <v>113</v>
      </c>
      <c r="T505" s="3" t="s">
        <v>113</v>
      </c>
      <c r="U505" s="3" t="s">
        <v>113</v>
      </c>
      <c r="V505" s="3" t="s">
        <v>113</v>
      </c>
      <c r="W505" s="3" t="s">
        <v>113</v>
      </c>
      <c r="X505" s="3" t="s">
        <v>113</v>
      </c>
      <c r="Y505" s="3" t="s">
        <v>113</v>
      </c>
      <c r="Z505" s="71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 t="s">
        <v>21</v>
      </c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2"/>
      <c r="BM505" s="22"/>
      <c r="BN505" s="22"/>
      <c r="BO505" s="22"/>
      <c r="BP505" s="22"/>
      <c r="BS505" t="str">
        <f t="shared" si="27"/>
        <v>CORRECT</v>
      </c>
    </row>
    <row r="506" spans="2:71" x14ac:dyDescent="0.25">
      <c r="B506" s="1">
        <v>44565</v>
      </c>
      <c r="C506">
        <v>700</v>
      </c>
      <c r="D506">
        <v>3.65</v>
      </c>
      <c r="E506" t="s">
        <v>353</v>
      </c>
      <c r="F506" s="3" t="s">
        <v>467</v>
      </c>
      <c r="G506" s="152" t="s">
        <v>1297</v>
      </c>
      <c r="H506" t="s">
        <v>17</v>
      </c>
      <c r="J506" s="3" t="s">
        <v>113</v>
      </c>
      <c r="K506" s="3" t="s">
        <v>113</v>
      </c>
      <c r="L506" s="3" t="s">
        <v>113</v>
      </c>
      <c r="M506" s="3" t="s">
        <v>113</v>
      </c>
      <c r="N506" s="3" t="s">
        <v>113</v>
      </c>
      <c r="O506" s="3" t="s">
        <v>113</v>
      </c>
      <c r="P506" s="3" t="s">
        <v>113</v>
      </c>
      <c r="Q506" s="3" t="s">
        <v>113</v>
      </c>
      <c r="R506" s="3" t="s">
        <v>113</v>
      </c>
      <c r="S506" s="3" t="s">
        <v>113</v>
      </c>
      <c r="T506" s="3" t="s">
        <v>113</v>
      </c>
      <c r="U506" s="3" t="s">
        <v>113</v>
      </c>
      <c r="V506" s="3" t="s">
        <v>113</v>
      </c>
      <c r="W506" s="3" t="s">
        <v>113</v>
      </c>
      <c r="X506" s="3" t="s">
        <v>113</v>
      </c>
      <c r="Y506" s="3" t="s">
        <v>113</v>
      </c>
      <c r="Z506" s="71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 t="s">
        <v>21</v>
      </c>
      <c r="BF506" s="22"/>
      <c r="BG506" s="22"/>
      <c r="BH506" s="22"/>
      <c r="BI506" s="22"/>
      <c r="BJ506" s="22"/>
      <c r="BK506" s="22"/>
      <c r="BL506" s="22"/>
      <c r="BM506" s="22"/>
      <c r="BN506" s="22"/>
      <c r="BO506" s="22"/>
      <c r="BP506" s="22"/>
      <c r="BS506" t="str">
        <f t="shared" si="27"/>
        <v>CORRECT</v>
      </c>
    </row>
    <row r="507" spans="2:71" x14ac:dyDescent="0.25">
      <c r="B507" s="1">
        <v>44565</v>
      </c>
      <c r="C507" t="s">
        <v>24</v>
      </c>
      <c r="D507">
        <v>2.75</v>
      </c>
      <c r="E507" t="s">
        <v>61</v>
      </c>
      <c r="F507" s="3" t="s">
        <v>133</v>
      </c>
      <c r="G507" s="152" t="s">
        <v>1298</v>
      </c>
      <c r="H507" t="s">
        <v>17</v>
      </c>
      <c r="J507" s="3" t="s">
        <v>113</v>
      </c>
      <c r="K507" s="3" t="s">
        <v>113</v>
      </c>
      <c r="L507" s="3" t="s">
        <v>113</v>
      </c>
      <c r="M507" s="3" t="s">
        <v>113</v>
      </c>
      <c r="N507" s="3" t="s">
        <v>113</v>
      </c>
      <c r="O507" s="3" t="s">
        <v>113</v>
      </c>
      <c r="P507" s="3" t="s">
        <v>113</v>
      </c>
      <c r="Q507" s="3" t="s">
        <v>113</v>
      </c>
      <c r="R507" s="3" t="s">
        <v>113</v>
      </c>
      <c r="S507" s="3" t="s">
        <v>113</v>
      </c>
      <c r="T507" s="3" t="s">
        <v>113</v>
      </c>
      <c r="U507" s="3" t="s">
        <v>113</v>
      </c>
      <c r="V507" s="3" t="s">
        <v>113</v>
      </c>
      <c r="W507" s="3" t="s">
        <v>113</v>
      </c>
      <c r="X507" s="3" t="s">
        <v>113</v>
      </c>
      <c r="Y507" s="3" t="s">
        <v>113</v>
      </c>
      <c r="Z507" s="71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 t="s">
        <v>132</v>
      </c>
      <c r="BD507" s="22"/>
      <c r="BE507" s="22"/>
      <c r="BF507" s="22"/>
      <c r="BG507" s="22"/>
      <c r="BH507" s="22"/>
      <c r="BI507" s="22"/>
      <c r="BJ507" s="22"/>
      <c r="BK507" s="22"/>
      <c r="BL507" s="22"/>
      <c r="BM507" s="22"/>
      <c r="BN507" s="22"/>
      <c r="BO507" s="22"/>
      <c r="BP507" s="22"/>
      <c r="BS507" t="str">
        <f t="shared" si="27"/>
        <v>CORRECT</v>
      </c>
    </row>
    <row r="508" spans="2:71" x14ac:dyDescent="0.25">
      <c r="B508" s="1">
        <v>44565</v>
      </c>
      <c r="C508">
        <v>700</v>
      </c>
      <c r="D508">
        <v>3.2</v>
      </c>
      <c r="E508" t="s">
        <v>53</v>
      </c>
      <c r="F508" s="3" t="s">
        <v>133</v>
      </c>
      <c r="G508" s="152" t="s">
        <v>1299</v>
      </c>
      <c r="H508" t="s">
        <v>17</v>
      </c>
      <c r="J508" s="3" t="s">
        <v>113</v>
      </c>
      <c r="K508" s="3" t="s">
        <v>113</v>
      </c>
      <c r="L508" s="3" t="s">
        <v>113</v>
      </c>
      <c r="M508" s="3" t="s">
        <v>113</v>
      </c>
      <c r="N508" s="3" t="s">
        <v>113</v>
      </c>
      <c r="O508" s="3" t="s">
        <v>113</v>
      </c>
      <c r="P508" s="3" t="s">
        <v>113</v>
      </c>
      <c r="Q508" s="3" t="s">
        <v>113</v>
      </c>
      <c r="R508" s="3" t="s">
        <v>113</v>
      </c>
      <c r="S508" s="3" t="s">
        <v>113</v>
      </c>
      <c r="T508" s="3" t="s">
        <v>113</v>
      </c>
      <c r="U508" s="3" t="s">
        <v>113</v>
      </c>
      <c r="V508" s="3" t="s">
        <v>113</v>
      </c>
      <c r="W508" s="3" t="s">
        <v>113</v>
      </c>
      <c r="X508" s="3" t="s">
        <v>113</v>
      </c>
      <c r="Y508" s="3" t="s">
        <v>113</v>
      </c>
      <c r="Z508" s="71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  <c r="BE508" s="22"/>
      <c r="BF508" s="22" t="s">
        <v>132</v>
      </c>
      <c r="BG508" s="22"/>
      <c r="BH508" s="22"/>
      <c r="BI508" s="22"/>
      <c r="BJ508" s="22"/>
      <c r="BK508" s="22"/>
      <c r="BL508" s="22"/>
      <c r="BM508" s="22"/>
      <c r="BN508" s="22"/>
      <c r="BO508" s="22"/>
      <c r="BP508" s="22"/>
      <c r="BS508" t="str">
        <f t="shared" si="27"/>
        <v>CORRECT</v>
      </c>
    </row>
    <row r="509" spans="2:71" x14ac:dyDescent="0.25">
      <c r="B509" s="1">
        <v>44565</v>
      </c>
      <c r="C509" t="s">
        <v>24</v>
      </c>
      <c r="D509">
        <v>1.5666666666666667</v>
      </c>
      <c r="E509" t="s">
        <v>91</v>
      </c>
      <c r="F509" s="3" t="s">
        <v>467</v>
      </c>
      <c r="G509" s="152" t="s">
        <v>1300</v>
      </c>
      <c r="H509" t="s">
        <v>17</v>
      </c>
      <c r="J509" s="3" t="s">
        <v>113</v>
      </c>
      <c r="K509" s="3" t="s">
        <v>113</v>
      </c>
      <c r="L509" s="3" t="s">
        <v>113</v>
      </c>
      <c r="M509" s="3" t="s">
        <v>113</v>
      </c>
      <c r="N509" s="3" t="s">
        <v>113</v>
      </c>
      <c r="O509" s="3" t="s">
        <v>113</v>
      </c>
      <c r="P509" s="3" t="s">
        <v>113</v>
      </c>
      <c r="Q509" s="3" t="s">
        <v>113</v>
      </c>
      <c r="R509" s="3" t="s">
        <v>113</v>
      </c>
      <c r="S509" s="3" t="s">
        <v>113</v>
      </c>
      <c r="T509" s="3" t="s">
        <v>113</v>
      </c>
      <c r="U509" s="3" t="s">
        <v>113</v>
      </c>
      <c r="V509" s="3" t="s">
        <v>113</v>
      </c>
      <c r="W509" s="3" t="s">
        <v>113</v>
      </c>
      <c r="X509" s="3" t="s">
        <v>113</v>
      </c>
      <c r="Y509" s="3" t="s">
        <v>113</v>
      </c>
      <c r="Z509" s="71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 t="s">
        <v>21</v>
      </c>
      <c r="AV509" s="22"/>
      <c r="AW509" s="22"/>
      <c r="AX509" s="22"/>
      <c r="AY509" s="22"/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2"/>
      <c r="BM509" s="22"/>
      <c r="BN509" s="22"/>
      <c r="BO509" s="22"/>
      <c r="BP509" s="22"/>
      <c r="BS509" t="str">
        <f t="shared" si="27"/>
        <v>CORRECT</v>
      </c>
    </row>
    <row r="510" spans="2:71" x14ac:dyDescent="0.25">
      <c r="B510" s="1">
        <v>44565</v>
      </c>
      <c r="C510">
        <v>700</v>
      </c>
      <c r="D510">
        <v>3.4833333333333334</v>
      </c>
      <c r="E510" t="s">
        <v>91</v>
      </c>
      <c r="F510" s="3" t="s">
        <v>467</v>
      </c>
      <c r="G510" s="152" t="s">
        <v>1301</v>
      </c>
      <c r="H510" t="s">
        <v>17</v>
      </c>
      <c r="J510" s="3" t="s">
        <v>113</v>
      </c>
      <c r="K510" s="3" t="s">
        <v>113</v>
      </c>
      <c r="L510" s="3" t="s">
        <v>113</v>
      </c>
      <c r="M510" s="3" t="s">
        <v>113</v>
      </c>
      <c r="N510" s="3" t="s">
        <v>113</v>
      </c>
      <c r="O510" s="3" t="s">
        <v>113</v>
      </c>
      <c r="P510" s="3" t="s">
        <v>113</v>
      </c>
      <c r="Q510" s="3" t="s">
        <v>113</v>
      </c>
      <c r="R510" s="3" t="s">
        <v>113</v>
      </c>
      <c r="S510" s="3" t="s">
        <v>113</v>
      </c>
      <c r="T510" s="3" t="s">
        <v>113</v>
      </c>
      <c r="U510" s="3" t="s">
        <v>113</v>
      </c>
      <c r="V510" s="3" t="s">
        <v>113</v>
      </c>
      <c r="W510" s="3" t="s">
        <v>113</v>
      </c>
      <c r="X510" s="3" t="s">
        <v>113</v>
      </c>
      <c r="Y510" s="3" t="s">
        <v>113</v>
      </c>
      <c r="Z510" s="71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 t="s">
        <v>21</v>
      </c>
      <c r="AV510" s="22"/>
      <c r="AW510" s="22"/>
      <c r="AX510" s="22"/>
      <c r="AY510" s="22"/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2"/>
      <c r="BM510" s="22"/>
      <c r="BN510" s="22"/>
      <c r="BO510" s="22"/>
      <c r="BP510" s="22"/>
      <c r="BS510" t="str">
        <f t="shared" si="27"/>
        <v>CORRECT</v>
      </c>
    </row>
    <row r="511" spans="2:71" x14ac:dyDescent="0.25">
      <c r="B511" s="1">
        <v>44565</v>
      </c>
      <c r="C511" t="s">
        <v>24</v>
      </c>
      <c r="D511">
        <v>1.7833333333333332</v>
      </c>
      <c r="E511" t="s">
        <v>63</v>
      </c>
      <c r="F511" s="3" t="s">
        <v>467</v>
      </c>
      <c r="G511" s="152" t="s">
        <v>1302</v>
      </c>
      <c r="H511" t="s">
        <v>17</v>
      </c>
      <c r="J511" s="3" t="s">
        <v>113</v>
      </c>
      <c r="K511" s="3" t="s">
        <v>113</v>
      </c>
      <c r="L511" s="3" t="s">
        <v>113</v>
      </c>
      <c r="M511" s="3" t="s">
        <v>113</v>
      </c>
      <c r="N511" s="3" t="s">
        <v>113</v>
      </c>
      <c r="O511" s="3" t="s">
        <v>113</v>
      </c>
      <c r="P511" s="3" t="s">
        <v>113</v>
      </c>
      <c r="Q511" s="3" t="s">
        <v>113</v>
      </c>
      <c r="R511" s="3" t="s">
        <v>113</v>
      </c>
      <c r="S511" s="3" t="s">
        <v>113</v>
      </c>
      <c r="T511" s="3" t="s">
        <v>113</v>
      </c>
      <c r="U511" s="3" t="s">
        <v>113</v>
      </c>
      <c r="V511" s="3" t="s">
        <v>113</v>
      </c>
      <c r="W511" s="3" t="s">
        <v>113</v>
      </c>
      <c r="X511" s="3" t="s">
        <v>113</v>
      </c>
      <c r="Y511" s="3" t="s">
        <v>113</v>
      </c>
      <c r="Z511" s="71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  <c r="BE511" s="22"/>
      <c r="BF511" s="22"/>
      <c r="BG511" s="22"/>
      <c r="BH511" s="22" t="s">
        <v>21</v>
      </c>
      <c r="BI511" s="22"/>
      <c r="BJ511" s="22"/>
      <c r="BK511" s="22"/>
      <c r="BL511" s="22"/>
      <c r="BM511" s="22"/>
      <c r="BN511" s="22"/>
      <c r="BO511" s="22"/>
      <c r="BP511" s="22"/>
      <c r="BS511" t="str">
        <f t="shared" si="27"/>
        <v>CORRECT</v>
      </c>
    </row>
    <row r="512" spans="2:71" x14ac:dyDescent="0.25">
      <c r="B512" s="1">
        <v>44565</v>
      </c>
      <c r="C512">
        <v>700</v>
      </c>
      <c r="D512">
        <v>5.1333333333333337</v>
      </c>
      <c r="E512" t="s">
        <v>353</v>
      </c>
      <c r="F512" s="3" t="s">
        <v>133</v>
      </c>
      <c r="G512" s="152" t="s">
        <v>1303</v>
      </c>
      <c r="H512" t="s">
        <v>17</v>
      </c>
      <c r="J512" s="3" t="s">
        <v>113</v>
      </c>
      <c r="K512" s="3" t="s">
        <v>113</v>
      </c>
      <c r="L512" s="3" t="s">
        <v>113</v>
      </c>
      <c r="M512" s="3" t="s">
        <v>113</v>
      </c>
      <c r="N512" s="3" t="s">
        <v>113</v>
      </c>
      <c r="O512" s="3" t="s">
        <v>113</v>
      </c>
      <c r="P512" s="3" t="s">
        <v>113</v>
      </c>
      <c r="Q512" s="3" t="s">
        <v>113</v>
      </c>
      <c r="R512" s="3" t="s">
        <v>113</v>
      </c>
      <c r="S512" s="3" t="s">
        <v>113</v>
      </c>
      <c r="T512" s="3" t="s">
        <v>113</v>
      </c>
      <c r="U512" s="3" t="s">
        <v>113</v>
      </c>
      <c r="V512" s="3" t="s">
        <v>113</v>
      </c>
      <c r="W512" s="3" t="s">
        <v>113</v>
      </c>
      <c r="X512" s="3" t="s">
        <v>113</v>
      </c>
      <c r="Y512" s="3" t="s">
        <v>113</v>
      </c>
      <c r="Z512" s="71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  <c r="BE512" s="22"/>
      <c r="BF512" s="22" t="s">
        <v>132</v>
      </c>
      <c r="BG512" s="22"/>
      <c r="BH512" s="22"/>
      <c r="BI512" s="22"/>
      <c r="BJ512" s="22"/>
      <c r="BK512" s="22"/>
      <c r="BL512" s="22"/>
      <c r="BM512" s="22"/>
      <c r="BN512" s="22"/>
      <c r="BO512" s="22"/>
      <c r="BP512" s="22"/>
      <c r="BS512" t="str">
        <f t="shared" si="27"/>
        <v>CORRECT</v>
      </c>
    </row>
    <row r="513" spans="2:71" x14ac:dyDescent="0.25">
      <c r="B513" s="1">
        <v>44565</v>
      </c>
      <c r="C513" t="s">
        <v>24</v>
      </c>
      <c r="D513">
        <v>2.3666666666666667</v>
      </c>
      <c r="E513" t="s">
        <v>71</v>
      </c>
      <c r="F513" s="3" t="s">
        <v>133</v>
      </c>
      <c r="G513" s="152" t="s">
        <v>1304</v>
      </c>
      <c r="H513" t="s">
        <v>17</v>
      </c>
      <c r="J513" s="3" t="s">
        <v>113</v>
      </c>
      <c r="K513" s="3" t="s">
        <v>113</v>
      </c>
      <c r="L513" s="3" t="s">
        <v>113</v>
      </c>
      <c r="M513" s="3" t="s">
        <v>113</v>
      </c>
      <c r="N513" s="3" t="s">
        <v>113</v>
      </c>
      <c r="O513" s="3" t="s">
        <v>113</v>
      </c>
      <c r="P513" s="3" t="s">
        <v>113</v>
      </c>
      <c r="Q513" s="3" t="s">
        <v>113</v>
      </c>
      <c r="R513" s="3" t="s">
        <v>113</v>
      </c>
      <c r="S513" s="3" t="s">
        <v>113</v>
      </c>
      <c r="T513" s="3" t="s">
        <v>113</v>
      </c>
      <c r="U513" s="3" t="s">
        <v>113</v>
      </c>
      <c r="V513" s="3" t="s">
        <v>113</v>
      </c>
      <c r="W513" s="3" t="s">
        <v>113</v>
      </c>
      <c r="X513" s="3" t="s">
        <v>113</v>
      </c>
      <c r="Y513" s="3" t="s">
        <v>113</v>
      </c>
      <c r="Z513" s="71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2"/>
      <c r="BM513" s="22" t="s">
        <v>132</v>
      </c>
      <c r="BN513" s="22"/>
      <c r="BO513" s="22"/>
      <c r="BP513" s="22"/>
      <c r="BS513" t="str">
        <f t="shared" si="27"/>
        <v>CORRECT</v>
      </c>
    </row>
    <row r="514" spans="2:71" x14ac:dyDescent="0.25">
      <c r="B514" s="1">
        <v>44565</v>
      </c>
      <c r="C514">
        <v>700</v>
      </c>
      <c r="D514">
        <v>4.5666666666666664</v>
      </c>
      <c r="E514" t="s">
        <v>536</v>
      </c>
      <c r="F514" s="3" t="s">
        <v>133</v>
      </c>
      <c r="G514" s="34" t="s">
        <v>1305</v>
      </c>
      <c r="H514" t="s">
        <v>17</v>
      </c>
      <c r="J514" s="3" t="s">
        <v>113</v>
      </c>
      <c r="K514" s="3" t="s">
        <v>113</v>
      </c>
      <c r="L514" s="3" t="s">
        <v>113</v>
      </c>
      <c r="M514" s="3" t="s">
        <v>113</v>
      </c>
      <c r="N514" s="3" t="s">
        <v>113</v>
      </c>
      <c r="O514" s="3" t="s">
        <v>113</v>
      </c>
      <c r="P514" s="3" t="s">
        <v>113</v>
      </c>
      <c r="Q514" s="3" t="s">
        <v>113</v>
      </c>
      <c r="R514" s="3" t="s">
        <v>113</v>
      </c>
      <c r="S514" s="3" t="s">
        <v>113</v>
      </c>
      <c r="T514" s="3" t="s">
        <v>113</v>
      </c>
      <c r="U514" s="3" t="s">
        <v>113</v>
      </c>
      <c r="V514" s="3" t="s">
        <v>113</v>
      </c>
      <c r="W514" s="3" t="s">
        <v>113</v>
      </c>
      <c r="X514" s="3" t="s">
        <v>113</v>
      </c>
      <c r="Y514" s="3" t="s">
        <v>113</v>
      </c>
      <c r="Z514" s="71"/>
      <c r="AC514" s="22"/>
      <c r="AD514" s="22"/>
      <c r="AE514" s="22"/>
      <c r="AF514" s="22"/>
      <c r="AG514" s="22"/>
      <c r="AH514" s="22"/>
      <c r="AI514" s="22"/>
      <c r="AJ514" s="22" t="s">
        <v>132</v>
      </c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P514" s="22"/>
      <c r="BS514" t="str">
        <f t="shared" si="27"/>
        <v>CORRECT</v>
      </c>
    </row>
    <row r="515" spans="2:71" x14ac:dyDescent="0.25">
      <c r="B515" s="1">
        <v>44565</v>
      </c>
      <c r="C515">
        <v>700</v>
      </c>
      <c r="D515">
        <v>3.9166666666666665</v>
      </c>
      <c r="E515" t="s">
        <v>353</v>
      </c>
      <c r="F515" s="3" t="s">
        <v>133</v>
      </c>
      <c r="G515" s="34" t="s">
        <v>1306</v>
      </c>
      <c r="H515" t="s">
        <v>17</v>
      </c>
      <c r="J515" s="3" t="s">
        <v>113</v>
      </c>
      <c r="K515" s="3" t="s">
        <v>113</v>
      </c>
      <c r="L515" s="3" t="s">
        <v>113</v>
      </c>
      <c r="M515" s="3" t="s">
        <v>113</v>
      </c>
      <c r="N515" s="3" t="s">
        <v>113</v>
      </c>
      <c r="O515" s="3" t="s">
        <v>113</v>
      </c>
      <c r="P515" s="3" t="s">
        <v>113</v>
      </c>
      <c r="Q515" s="3" t="s">
        <v>113</v>
      </c>
      <c r="R515" s="3" t="s">
        <v>113</v>
      </c>
      <c r="S515" s="3" t="s">
        <v>113</v>
      </c>
      <c r="T515" s="3" t="s">
        <v>113</v>
      </c>
      <c r="U515" s="3" t="s">
        <v>113</v>
      </c>
      <c r="V515" s="3" t="s">
        <v>113</v>
      </c>
      <c r="W515" s="3" t="s">
        <v>113</v>
      </c>
      <c r="X515" s="3" t="s">
        <v>113</v>
      </c>
      <c r="Y515" s="3" t="s">
        <v>113</v>
      </c>
      <c r="Z515" s="71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 t="s">
        <v>132</v>
      </c>
      <c r="BG515" s="22"/>
      <c r="BH515" s="22"/>
      <c r="BI515" s="22"/>
      <c r="BJ515" s="22"/>
      <c r="BK515" s="22"/>
      <c r="BL515" s="22"/>
      <c r="BM515" s="22"/>
      <c r="BN515" s="22"/>
      <c r="BO515" s="22"/>
      <c r="BP515" s="22"/>
      <c r="BS515" t="str">
        <f t="shared" si="27"/>
        <v>CORRECT</v>
      </c>
    </row>
    <row r="516" spans="2:71" x14ac:dyDescent="0.25">
      <c r="B516" s="1">
        <v>44565</v>
      </c>
      <c r="C516" t="s">
        <v>24</v>
      </c>
      <c r="D516">
        <v>1.35</v>
      </c>
      <c r="E516" t="s">
        <v>353</v>
      </c>
      <c r="F516" s="3" t="s">
        <v>467</v>
      </c>
      <c r="G516" s="34" t="s">
        <v>1307</v>
      </c>
      <c r="H516" t="s">
        <v>17</v>
      </c>
      <c r="J516" s="3" t="s">
        <v>113</v>
      </c>
      <c r="K516" s="3" t="s">
        <v>113</v>
      </c>
      <c r="L516" s="3" t="s">
        <v>113</v>
      </c>
      <c r="M516" s="3" t="s">
        <v>113</v>
      </c>
      <c r="N516" s="3" t="s">
        <v>113</v>
      </c>
      <c r="O516" s="3" t="s">
        <v>113</v>
      </c>
      <c r="P516" s="3" t="s">
        <v>113</v>
      </c>
      <c r="Q516" s="3" t="s">
        <v>113</v>
      </c>
      <c r="R516" s="3" t="s">
        <v>113</v>
      </c>
      <c r="S516" s="3" t="s">
        <v>113</v>
      </c>
      <c r="T516" s="3" t="s">
        <v>113</v>
      </c>
      <c r="U516" s="3" t="s">
        <v>113</v>
      </c>
      <c r="V516" s="3" t="s">
        <v>113</v>
      </c>
      <c r="W516" s="3" t="s">
        <v>113</v>
      </c>
      <c r="X516" s="3" t="s">
        <v>113</v>
      </c>
      <c r="Y516" s="3" t="s">
        <v>113</v>
      </c>
      <c r="Z516" s="71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 t="s">
        <v>21</v>
      </c>
      <c r="BG516" s="22"/>
      <c r="BH516" s="22"/>
      <c r="BI516" s="22"/>
      <c r="BJ516" s="22"/>
      <c r="BK516" s="22"/>
      <c r="BL516" s="22"/>
      <c r="BM516" s="22"/>
      <c r="BN516" s="22"/>
      <c r="BO516" s="22"/>
      <c r="BP516" s="22"/>
      <c r="BS516" t="str">
        <f t="shared" si="27"/>
        <v>CORRECT</v>
      </c>
    </row>
    <row r="517" spans="2:71" x14ac:dyDescent="0.25">
      <c r="B517" s="1">
        <v>44565</v>
      </c>
      <c r="C517">
        <v>700</v>
      </c>
      <c r="D517">
        <v>1.8666666666666667</v>
      </c>
      <c r="E517" t="s">
        <v>4</v>
      </c>
      <c r="F517" s="3" t="s">
        <v>133</v>
      </c>
      <c r="G517" s="34" t="s">
        <v>1308</v>
      </c>
      <c r="H517" t="s">
        <v>17</v>
      </c>
      <c r="J517" s="3" t="s">
        <v>113</v>
      </c>
      <c r="K517" s="3" t="s">
        <v>113</v>
      </c>
      <c r="L517" s="3" t="s">
        <v>113</v>
      </c>
      <c r="M517" s="3" t="s">
        <v>113</v>
      </c>
      <c r="N517" s="3" t="s">
        <v>113</v>
      </c>
      <c r="O517" s="3" t="s">
        <v>113</v>
      </c>
      <c r="P517" s="3" t="s">
        <v>113</v>
      </c>
      <c r="Q517" s="3" t="s">
        <v>113</v>
      </c>
      <c r="R517" s="3" t="s">
        <v>113</v>
      </c>
      <c r="S517" s="3" t="s">
        <v>113</v>
      </c>
      <c r="T517" s="3" t="s">
        <v>113</v>
      </c>
      <c r="U517" s="3" t="s">
        <v>113</v>
      </c>
      <c r="V517" s="3" t="s">
        <v>113</v>
      </c>
      <c r="W517" s="3" t="s">
        <v>113</v>
      </c>
      <c r="X517" s="3" t="s">
        <v>113</v>
      </c>
      <c r="Y517" s="3" t="s">
        <v>113</v>
      </c>
      <c r="Z517" s="71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 t="s">
        <v>132</v>
      </c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P517" s="22"/>
      <c r="BS517" t="str">
        <f t="shared" si="27"/>
        <v>CORRECT</v>
      </c>
    </row>
    <row r="518" spans="2:71" x14ac:dyDescent="0.25">
      <c r="B518" s="1">
        <v>44565</v>
      </c>
      <c r="C518" t="s">
        <v>24</v>
      </c>
      <c r="D518">
        <v>3.5833333333333335</v>
      </c>
      <c r="E518" t="s">
        <v>63</v>
      </c>
      <c r="F518" s="3" t="s">
        <v>467</v>
      </c>
      <c r="G518" s="34" t="s">
        <v>1309</v>
      </c>
      <c r="H518" t="s">
        <v>17</v>
      </c>
      <c r="J518" s="3" t="s">
        <v>113</v>
      </c>
      <c r="K518" s="3" t="s">
        <v>113</v>
      </c>
      <c r="L518" s="3" t="s">
        <v>113</v>
      </c>
      <c r="M518" s="3" t="s">
        <v>113</v>
      </c>
      <c r="N518" s="3" t="s">
        <v>113</v>
      </c>
      <c r="O518" s="3" t="s">
        <v>113</v>
      </c>
      <c r="P518" s="3" t="s">
        <v>113</v>
      </c>
      <c r="Q518" s="3" t="s">
        <v>113</v>
      </c>
      <c r="R518" s="3" t="s">
        <v>113</v>
      </c>
      <c r="S518" s="3" t="s">
        <v>113</v>
      </c>
      <c r="T518" s="3" t="s">
        <v>113</v>
      </c>
      <c r="U518" s="3" t="s">
        <v>113</v>
      </c>
      <c r="V518" s="3" t="s">
        <v>113</v>
      </c>
      <c r="W518" s="3" t="s">
        <v>113</v>
      </c>
      <c r="X518" s="3" t="s">
        <v>113</v>
      </c>
      <c r="Y518" s="3" t="s">
        <v>113</v>
      </c>
      <c r="Z518" s="71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 t="s">
        <v>21</v>
      </c>
      <c r="BI518" s="22"/>
      <c r="BJ518" s="22"/>
      <c r="BK518" s="22"/>
      <c r="BL518" s="22"/>
      <c r="BM518" s="22"/>
      <c r="BN518" s="22"/>
      <c r="BO518" s="22"/>
      <c r="BP518" s="22"/>
      <c r="BS518" t="str">
        <f t="shared" si="27"/>
        <v>CORRECT</v>
      </c>
    </row>
    <row r="519" spans="2:71" x14ac:dyDescent="0.25">
      <c r="B519" s="1">
        <v>44565</v>
      </c>
      <c r="C519">
        <v>700</v>
      </c>
      <c r="D519">
        <v>2.8833333333333333</v>
      </c>
      <c r="E519" t="s">
        <v>1128</v>
      </c>
      <c r="F519" s="3" t="s">
        <v>133</v>
      </c>
      <c r="G519" s="34" t="s">
        <v>1310</v>
      </c>
      <c r="H519" t="s">
        <v>17</v>
      </c>
      <c r="J519" s="3" t="s">
        <v>113</v>
      </c>
      <c r="K519" s="3" t="s">
        <v>113</v>
      </c>
      <c r="L519" s="3" t="s">
        <v>113</v>
      </c>
      <c r="M519" s="3" t="s">
        <v>113</v>
      </c>
      <c r="N519" s="3" t="s">
        <v>113</v>
      </c>
      <c r="O519" s="3" t="s">
        <v>113</v>
      </c>
      <c r="P519" s="3" t="s">
        <v>113</v>
      </c>
      <c r="Q519" s="3" t="s">
        <v>113</v>
      </c>
      <c r="R519" s="3" t="s">
        <v>113</v>
      </c>
      <c r="S519" s="3" t="s">
        <v>113</v>
      </c>
      <c r="T519" s="3" t="s">
        <v>113</v>
      </c>
      <c r="U519" s="3" t="s">
        <v>113</v>
      </c>
      <c r="V519" s="3" t="s">
        <v>113</v>
      </c>
      <c r="W519" s="3" t="s">
        <v>113</v>
      </c>
      <c r="X519" s="3" t="s">
        <v>113</v>
      </c>
      <c r="Y519" s="3" t="s">
        <v>113</v>
      </c>
      <c r="Z519" s="71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 t="s">
        <v>21</v>
      </c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P519" s="22"/>
      <c r="BS519" t="str">
        <f t="shared" si="27"/>
        <v>CORRECT</v>
      </c>
    </row>
    <row r="520" spans="2:71" x14ac:dyDescent="0.25">
      <c r="B520" s="1">
        <v>44566</v>
      </c>
      <c r="C520">
        <v>700</v>
      </c>
      <c r="D520" s="153">
        <v>1.75</v>
      </c>
      <c r="E520" t="s">
        <v>520</v>
      </c>
      <c r="F520" s="3" t="s">
        <v>83</v>
      </c>
      <c r="G520" s="34" t="s">
        <v>1329</v>
      </c>
      <c r="H520" t="s">
        <v>17</v>
      </c>
      <c r="J520" s="3" t="s">
        <v>113</v>
      </c>
      <c r="K520" s="3" t="s">
        <v>113</v>
      </c>
      <c r="L520" s="3" t="s">
        <v>113</v>
      </c>
      <c r="M520" s="3" t="s">
        <v>113</v>
      </c>
      <c r="N520" s="3" t="s">
        <v>113</v>
      </c>
      <c r="O520" s="3" t="s">
        <v>113</v>
      </c>
      <c r="P520" s="3" t="s">
        <v>113</v>
      </c>
      <c r="Q520" s="3" t="s">
        <v>113</v>
      </c>
      <c r="R520" s="3" t="s">
        <v>113</v>
      </c>
      <c r="S520" s="3" t="s">
        <v>113</v>
      </c>
      <c r="T520" s="3" t="s">
        <v>113</v>
      </c>
      <c r="U520" s="3" t="s">
        <v>113</v>
      </c>
      <c r="V520" s="3" t="s">
        <v>113</v>
      </c>
      <c r="W520" s="3" t="s">
        <v>113</v>
      </c>
      <c r="X520" s="3" t="s">
        <v>113</v>
      </c>
      <c r="Y520" s="3" t="s">
        <v>113</v>
      </c>
      <c r="Z520" s="71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 t="s">
        <v>132</v>
      </c>
      <c r="BN520" s="22"/>
      <c r="BO520" s="22"/>
      <c r="BP520" s="22"/>
      <c r="BS520" t="str">
        <f t="shared" si="27"/>
        <v>CORRECT</v>
      </c>
    </row>
    <row r="521" spans="2:71" x14ac:dyDescent="0.25">
      <c r="B521" s="1">
        <v>44566</v>
      </c>
      <c r="C521" t="s">
        <v>24</v>
      </c>
      <c r="D521" s="153">
        <v>1.7666666666666666</v>
      </c>
      <c r="E521" t="s">
        <v>353</v>
      </c>
      <c r="F521" s="3" t="s">
        <v>83</v>
      </c>
      <c r="G521" s="34" t="s">
        <v>1330</v>
      </c>
      <c r="H521" t="s">
        <v>17</v>
      </c>
      <c r="J521" s="3" t="s">
        <v>113</v>
      </c>
      <c r="K521" s="3" t="s">
        <v>113</v>
      </c>
      <c r="L521" s="3" t="s">
        <v>113</v>
      </c>
      <c r="M521" s="3" t="s">
        <v>113</v>
      </c>
      <c r="N521" s="3" t="s">
        <v>113</v>
      </c>
      <c r="O521" s="3" t="s">
        <v>113</v>
      </c>
      <c r="P521" s="3" t="s">
        <v>113</v>
      </c>
      <c r="Q521" s="3" t="s">
        <v>113</v>
      </c>
      <c r="R521" s="3" t="s">
        <v>113</v>
      </c>
      <c r="S521" s="3" t="s">
        <v>113</v>
      </c>
      <c r="T521" s="3" t="s">
        <v>113</v>
      </c>
      <c r="U521" s="3" t="s">
        <v>113</v>
      </c>
      <c r="V521" s="3" t="s">
        <v>113</v>
      </c>
      <c r="W521" s="3" t="s">
        <v>113</v>
      </c>
      <c r="X521" s="3" t="s">
        <v>113</v>
      </c>
      <c r="Y521" s="3" t="s">
        <v>113</v>
      </c>
      <c r="Z521" s="71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 t="s">
        <v>132</v>
      </c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P521" s="22"/>
      <c r="BS521" t="str">
        <f t="shared" si="27"/>
        <v>CORRECT</v>
      </c>
    </row>
    <row r="522" spans="2:71" x14ac:dyDescent="0.25">
      <c r="B522" s="1">
        <v>44566</v>
      </c>
      <c r="C522">
        <v>700</v>
      </c>
      <c r="D522" s="153">
        <v>4.5999999999999996</v>
      </c>
      <c r="E522" t="s">
        <v>53</v>
      </c>
      <c r="F522" s="3" t="s">
        <v>83</v>
      </c>
      <c r="G522" s="34" t="s">
        <v>1331</v>
      </c>
      <c r="H522" t="s">
        <v>17</v>
      </c>
      <c r="J522" s="3" t="s">
        <v>113</v>
      </c>
      <c r="K522" s="3" t="s">
        <v>113</v>
      </c>
      <c r="L522" s="3" t="s">
        <v>113</v>
      </c>
      <c r="M522" s="3" t="s">
        <v>113</v>
      </c>
      <c r="N522" s="3" t="s">
        <v>113</v>
      </c>
      <c r="O522" s="3" t="s">
        <v>113</v>
      </c>
      <c r="P522" s="3" t="s">
        <v>113</v>
      </c>
      <c r="Q522" s="3" t="s">
        <v>113</v>
      </c>
      <c r="R522" s="3" t="s">
        <v>113</v>
      </c>
      <c r="S522" s="3" t="s">
        <v>113</v>
      </c>
      <c r="T522" s="3" t="s">
        <v>113</v>
      </c>
      <c r="U522" s="3" t="s">
        <v>113</v>
      </c>
      <c r="V522" s="3" t="s">
        <v>113</v>
      </c>
      <c r="W522" s="3" t="s">
        <v>113</v>
      </c>
      <c r="X522" s="3" t="s">
        <v>113</v>
      </c>
      <c r="Y522" s="3" t="s">
        <v>113</v>
      </c>
      <c r="Z522" s="71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 t="s">
        <v>132</v>
      </c>
      <c r="BG522" s="22"/>
      <c r="BH522" s="22"/>
      <c r="BI522" s="22"/>
      <c r="BJ522" s="22"/>
      <c r="BK522" s="22"/>
      <c r="BL522" s="22"/>
      <c r="BM522" s="22"/>
      <c r="BN522" s="22"/>
      <c r="BO522" s="22"/>
      <c r="BP522" s="22"/>
      <c r="BS522" t="str">
        <f t="shared" si="27"/>
        <v>CORRECT</v>
      </c>
    </row>
    <row r="523" spans="2:71" x14ac:dyDescent="0.25">
      <c r="B523" s="1">
        <v>44566</v>
      </c>
      <c r="C523" t="s">
        <v>24</v>
      </c>
      <c r="D523" s="153">
        <v>2.3166666666666664</v>
      </c>
      <c r="E523" t="s">
        <v>61</v>
      </c>
      <c r="F523" s="3" t="s">
        <v>80</v>
      </c>
      <c r="G523" s="34" t="s">
        <v>1332</v>
      </c>
      <c r="H523" t="s">
        <v>17</v>
      </c>
      <c r="J523" s="3" t="s">
        <v>113</v>
      </c>
      <c r="K523" s="3" t="s">
        <v>113</v>
      </c>
      <c r="L523" s="3" t="s">
        <v>113</v>
      </c>
      <c r="M523" s="3" t="s">
        <v>113</v>
      </c>
      <c r="N523" s="3" t="s">
        <v>113</v>
      </c>
      <c r="O523" s="3" t="s">
        <v>113</v>
      </c>
      <c r="P523" s="3" t="s">
        <v>113</v>
      </c>
      <c r="Q523" s="3" t="s">
        <v>113</v>
      </c>
      <c r="R523" s="3" t="s">
        <v>113</v>
      </c>
      <c r="S523" s="3" t="s">
        <v>113</v>
      </c>
      <c r="T523" s="3" t="s">
        <v>113</v>
      </c>
      <c r="U523" s="3" t="s">
        <v>113</v>
      </c>
      <c r="V523" s="3" t="s">
        <v>113</v>
      </c>
      <c r="W523" s="3" t="s">
        <v>113</v>
      </c>
      <c r="X523" s="3" t="s">
        <v>113</v>
      </c>
      <c r="Y523" s="3" t="s">
        <v>113</v>
      </c>
      <c r="Z523" s="71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 t="s">
        <v>21</v>
      </c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P523" s="22"/>
      <c r="BS523" t="str">
        <f t="shared" si="27"/>
        <v>CORRECT</v>
      </c>
    </row>
    <row r="524" spans="2:71" x14ac:dyDescent="0.25">
      <c r="B524" s="1">
        <v>44566</v>
      </c>
      <c r="C524">
        <v>700</v>
      </c>
      <c r="D524" s="153">
        <v>2.4166666666666665</v>
      </c>
      <c r="E524" t="s">
        <v>55</v>
      </c>
      <c r="F524" s="3" t="s">
        <v>83</v>
      </c>
      <c r="G524" s="34" t="s">
        <v>1333</v>
      </c>
      <c r="H524" t="s">
        <v>17</v>
      </c>
      <c r="J524" s="3" t="s">
        <v>113</v>
      </c>
      <c r="K524" s="3" t="s">
        <v>113</v>
      </c>
      <c r="L524" s="3" t="s">
        <v>113</v>
      </c>
      <c r="M524" s="3" t="s">
        <v>113</v>
      </c>
      <c r="N524" s="3" t="s">
        <v>113</v>
      </c>
      <c r="O524" s="3" t="s">
        <v>113</v>
      </c>
      <c r="P524" s="3" t="s">
        <v>113</v>
      </c>
      <c r="Q524" s="3" t="s">
        <v>113</v>
      </c>
      <c r="R524" s="3" t="s">
        <v>113</v>
      </c>
      <c r="S524" s="3" t="s">
        <v>113</v>
      </c>
      <c r="T524" s="3" t="s">
        <v>113</v>
      </c>
      <c r="U524" s="3" t="s">
        <v>113</v>
      </c>
      <c r="V524" s="3" t="s">
        <v>113</v>
      </c>
      <c r="W524" s="3" t="s">
        <v>113</v>
      </c>
      <c r="X524" s="3" t="s">
        <v>113</v>
      </c>
      <c r="Y524" s="3" t="s">
        <v>113</v>
      </c>
      <c r="Z524" s="71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 t="s">
        <v>132</v>
      </c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P524" s="22"/>
      <c r="BS524" t="str">
        <f t="shared" si="27"/>
        <v>CORRECT</v>
      </c>
    </row>
    <row r="525" spans="2:71" x14ac:dyDescent="0.25">
      <c r="B525" s="1">
        <v>44566</v>
      </c>
      <c r="C525" t="s">
        <v>24</v>
      </c>
      <c r="D525" s="153">
        <v>1.6833333333333333</v>
      </c>
      <c r="E525" t="s">
        <v>353</v>
      </c>
      <c r="F525" s="3" t="s">
        <v>80</v>
      </c>
      <c r="G525" s="34" t="s">
        <v>1334</v>
      </c>
      <c r="H525" t="s">
        <v>17</v>
      </c>
      <c r="J525" s="3" t="s">
        <v>113</v>
      </c>
      <c r="K525" s="3" t="s">
        <v>113</v>
      </c>
      <c r="L525" s="3" t="s">
        <v>113</v>
      </c>
      <c r="M525" s="3" t="s">
        <v>113</v>
      </c>
      <c r="N525" s="3" t="s">
        <v>113</v>
      </c>
      <c r="O525" s="3" t="s">
        <v>113</v>
      </c>
      <c r="P525" s="3" t="s">
        <v>113</v>
      </c>
      <c r="Q525" s="3" t="s">
        <v>113</v>
      </c>
      <c r="R525" s="3" t="s">
        <v>113</v>
      </c>
      <c r="S525" s="3" t="s">
        <v>113</v>
      </c>
      <c r="T525" s="3" t="s">
        <v>113</v>
      </c>
      <c r="U525" s="3" t="s">
        <v>113</v>
      </c>
      <c r="V525" s="3" t="s">
        <v>113</v>
      </c>
      <c r="W525" s="3" t="s">
        <v>113</v>
      </c>
      <c r="X525" s="3" t="s">
        <v>113</v>
      </c>
      <c r="Y525" s="3" t="s">
        <v>113</v>
      </c>
      <c r="Z525" s="71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 t="s">
        <v>132</v>
      </c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P525" s="22"/>
      <c r="BS525" t="str">
        <f t="shared" si="27"/>
        <v>CORRECT</v>
      </c>
    </row>
    <row r="526" spans="2:71" x14ac:dyDescent="0.25">
      <c r="B526" s="1">
        <v>44566</v>
      </c>
      <c r="C526">
        <v>700</v>
      </c>
      <c r="D526" s="153">
        <v>1.1166666666666667</v>
      </c>
      <c r="E526" t="s">
        <v>3</v>
      </c>
      <c r="F526" s="3" t="s">
        <v>83</v>
      </c>
      <c r="G526" s="34" t="s">
        <v>1335</v>
      </c>
      <c r="H526" t="s">
        <v>17</v>
      </c>
      <c r="J526" s="3" t="s">
        <v>113</v>
      </c>
      <c r="K526" s="3" t="s">
        <v>113</v>
      </c>
      <c r="L526" s="3" t="s">
        <v>113</v>
      </c>
      <c r="M526" s="3" t="s">
        <v>113</v>
      </c>
      <c r="N526" s="3" t="s">
        <v>113</v>
      </c>
      <c r="O526" s="3" t="s">
        <v>113</v>
      </c>
      <c r="P526" s="3" t="s">
        <v>113</v>
      </c>
      <c r="Q526" s="3" t="s">
        <v>113</v>
      </c>
      <c r="R526" s="3" t="s">
        <v>113</v>
      </c>
      <c r="S526" s="3" t="s">
        <v>113</v>
      </c>
      <c r="T526" s="3" t="s">
        <v>113</v>
      </c>
      <c r="U526" s="3" t="s">
        <v>113</v>
      </c>
      <c r="V526" s="3" t="s">
        <v>113</v>
      </c>
      <c r="W526" s="3" t="s">
        <v>113</v>
      </c>
      <c r="X526" s="3" t="s">
        <v>113</v>
      </c>
      <c r="Y526" s="3" t="s">
        <v>113</v>
      </c>
      <c r="Z526" s="71"/>
      <c r="AC526" s="22" t="s">
        <v>132</v>
      </c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P526" s="22"/>
      <c r="BS526" t="str">
        <f t="shared" si="27"/>
        <v>CORRECT</v>
      </c>
    </row>
    <row r="527" spans="2:71" x14ac:dyDescent="0.25">
      <c r="B527" s="1">
        <v>44566</v>
      </c>
      <c r="C527" t="s">
        <v>24</v>
      </c>
      <c r="D527" s="153">
        <v>1.7</v>
      </c>
      <c r="E527" t="s">
        <v>8</v>
      </c>
      <c r="F527" s="3" t="s">
        <v>83</v>
      </c>
      <c r="G527" s="34" t="s">
        <v>1336</v>
      </c>
      <c r="H527" t="s">
        <v>17</v>
      </c>
      <c r="J527" s="3" t="s">
        <v>113</v>
      </c>
      <c r="K527" s="3" t="s">
        <v>113</v>
      </c>
      <c r="L527" s="3" t="s">
        <v>113</v>
      </c>
      <c r="M527" s="3" t="s">
        <v>113</v>
      </c>
      <c r="N527" s="3" t="s">
        <v>113</v>
      </c>
      <c r="O527" s="3" t="s">
        <v>113</v>
      </c>
      <c r="P527" s="3" t="s">
        <v>113</v>
      </c>
      <c r="Q527" s="3" t="s">
        <v>113</v>
      </c>
      <c r="R527" s="3" t="s">
        <v>113</v>
      </c>
      <c r="S527" s="3" t="s">
        <v>113</v>
      </c>
      <c r="T527" s="3" t="s">
        <v>113</v>
      </c>
      <c r="U527" s="3" t="s">
        <v>113</v>
      </c>
      <c r="V527" s="3" t="s">
        <v>113</v>
      </c>
      <c r="W527" s="3" t="s">
        <v>113</v>
      </c>
      <c r="X527" s="3" t="s">
        <v>113</v>
      </c>
      <c r="Y527" s="3" t="s">
        <v>113</v>
      </c>
      <c r="Z527" s="71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 t="s">
        <v>132</v>
      </c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P527" s="22"/>
      <c r="BS527" t="str">
        <f t="shared" si="27"/>
        <v>CORRECT</v>
      </c>
    </row>
    <row r="528" spans="2:71" x14ac:dyDescent="0.25">
      <c r="B528" s="1">
        <v>44566</v>
      </c>
      <c r="C528">
        <v>700</v>
      </c>
      <c r="D528" s="153">
        <v>1.3666666666666667</v>
      </c>
      <c r="E528" t="s">
        <v>710</v>
      </c>
      <c r="F528" s="3" t="s">
        <v>80</v>
      </c>
      <c r="G528" s="34" t="s">
        <v>1337</v>
      </c>
      <c r="H528" t="s">
        <v>17</v>
      </c>
      <c r="J528" s="3" t="s">
        <v>113</v>
      </c>
      <c r="K528" s="3" t="s">
        <v>113</v>
      </c>
      <c r="L528" s="3" t="s">
        <v>113</v>
      </c>
      <c r="M528" s="3" t="s">
        <v>113</v>
      </c>
      <c r="N528" s="3" t="s">
        <v>113</v>
      </c>
      <c r="O528" s="3" t="s">
        <v>113</v>
      </c>
      <c r="P528" s="3" t="s">
        <v>113</v>
      </c>
      <c r="Q528" s="3" t="s">
        <v>113</v>
      </c>
      <c r="R528" s="3" t="s">
        <v>113</v>
      </c>
      <c r="S528" s="3" t="s">
        <v>113</v>
      </c>
      <c r="T528" s="3" t="s">
        <v>113</v>
      </c>
      <c r="U528" s="3" t="s">
        <v>113</v>
      </c>
      <c r="V528" s="3" t="s">
        <v>113</v>
      </c>
      <c r="W528" s="3" t="s">
        <v>113</v>
      </c>
      <c r="X528" s="3" t="s">
        <v>113</v>
      </c>
      <c r="Y528" s="3" t="s">
        <v>113</v>
      </c>
      <c r="Z528" s="71"/>
      <c r="AC528" s="22"/>
      <c r="AD528" s="22"/>
      <c r="AE528" s="22" t="s">
        <v>21</v>
      </c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P528" s="22"/>
      <c r="BS528" t="str">
        <f t="shared" si="27"/>
        <v>CORRECT</v>
      </c>
    </row>
    <row r="529" spans="2:71" x14ac:dyDescent="0.25">
      <c r="B529" s="1">
        <v>44566</v>
      </c>
      <c r="C529" t="s">
        <v>24</v>
      </c>
      <c r="D529" s="153">
        <v>1.7</v>
      </c>
      <c r="E529" t="s">
        <v>710</v>
      </c>
      <c r="F529" s="3" t="s">
        <v>80</v>
      </c>
      <c r="G529" s="34" t="s">
        <v>1338</v>
      </c>
      <c r="H529" t="s">
        <v>17</v>
      </c>
      <c r="J529" s="3" t="s">
        <v>113</v>
      </c>
      <c r="K529" s="3" t="s">
        <v>113</v>
      </c>
      <c r="L529" s="3" t="s">
        <v>113</v>
      </c>
      <c r="M529" s="3" t="s">
        <v>113</v>
      </c>
      <c r="N529" s="3" t="s">
        <v>113</v>
      </c>
      <c r="O529" s="3" t="s">
        <v>113</v>
      </c>
      <c r="P529" s="3" t="s">
        <v>113</v>
      </c>
      <c r="Q529" s="3" t="s">
        <v>113</v>
      </c>
      <c r="R529" s="3" t="s">
        <v>113</v>
      </c>
      <c r="S529" s="3" t="s">
        <v>113</v>
      </c>
      <c r="T529" s="3" t="s">
        <v>113</v>
      </c>
      <c r="U529" s="3" t="s">
        <v>113</v>
      </c>
      <c r="V529" s="3" t="s">
        <v>113</v>
      </c>
      <c r="W529" s="3" t="s">
        <v>113</v>
      </c>
      <c r="X529" s="3" t="s">
        <v>113</v>
      </c>
      <c r="Y529" s="3" t="s">
        <v>113</v>
      </c>
      <c r="Z529" s="71"/>
      <c r="AC529" s="22"/>
      <c r="AD529" s="22"/>
      <c r="AE529" s="22" t="s">
        <v>21</v>
      </c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P529" s="22"/>
      <c r="BS529" t="str">
        <f t="shared" si="27"/>
        <v>CORRECT</v>
      </c>
    </row>
    <row r="530" spans="2:71" x14ac:dyDescent="0.25">
      <c r="B530" s="1">
        <v>44566</v>
      </c>
      <c r="C530">
        <v>700</v>
      </c>
      <c r="D530" s="153">
        <v>1.6333333333333333</v>
      </c>
      <c r="E530" t="s">
        <v>54</v>
      </c>
      <c r="F530" s="3" t="s">
        <v>80</v>
      </c>
      <c r="G530" s="34" t="s">
        <v>1339</v>
      </c>
      <c r="H530" t="s">
        <v>17</v>
      </c>
      <c r="J530" s="3" t="s">
        <v>113</v>
      </c>
      <c r="K530" s="3" t="s">
        <v>113</v>
      </c>
      <c r="L530" s="3" t="s">
        <v>113</v>
      </c>
      <c r="M530" s="3" t="s">
        <v>113</v>
      </c>
      <c r="N530" s="3" t="s">
        <v>113</v>
      </c>
      <c r="O530" s="3" t="s">
        <v>113</v>
      </c>
      <c r="P530" s="3" t="s">
        <v>113</v>
      </c>
      <c r="Q530" s="3" t="s">
        <v>113</v>
      </c>
      <c r="R530" s="3" t="s">
        <v>113</v>
      </c>
      <c r="S530" s="3" t="s">
        <v>113</v>
      </c>
      <c r="T530" s="3" t="s">
        <v>113</v>
      </c>
      <c r="U530" s="3" t="s">
        <v>113</v>
      </c>
      <c r="V530" s="3" t="s">
        <v>113</v>
      </c>
      <c r="W530" s="3" t="s">
        <v>113</v>
      </c>
      <c r="X530" s="3" t="s">
        <v>113</v>
      </c>
      <c r="Y530" s="3" t="s">
        <v>113</v>
      </c>
      <c r="Z530" s="71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 t="s">
        <v>21</v>
      </c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P530" s="22"/>
      <c r="BS530" t="str">
        <f t="shared" si="27"/>
        <v>CORRECT</v>
      </c>
    </row>
    <row r="531" spans="2:71" x14ac:dyDescent="0.25">
      <c r="B531" s="1">
        <v>44566</v>
      </c>
      <c r="C531" t="s">
        <v>24</v>
      </c>
      <c r="D531" s="153">
        <v>1.4333333333333333</v>
      </c>
      <c r="E531" t="s">
        <v>710</v>
      </c>
      <c r="F531" s="3" t="s">
        <v>83</v>
      </c>
      <c r="G531" s="34" t="s">
        <v>1340</v>
      </c>
      <c r="H531" t="s">
        <v>17</v>
      </c>
      <c r="J531" s="3" t="s">
        <v>113</v>
      </c>
      <c r="K531" s="3" t="s">
        <v>113</v>
      </c>
      <c r="L531" s="3" t="s">
        <v>113</v>
      </c>
      <c r="M531" s="3" t="s">
        <v>113</v>
      </c>
      <c r="N531" s="3" t="s">
        <v>113</v>
      </c>
      <c r="O531" s="3" t="s">
        <v>113</v>
      </c>
      <c r="P531" s="3" t="s">
        <v>113</v>
      </c>
      <c r="Q531" s="3" t="s">
        <v>113</v>
      </c>
      <c r="R531" s="3" t="s">
        <v>113</v>
      </c>
      <c r="S531" s="3" t="s">
        <v>113</v>
      </c>
      <c r="T531" s="3" t="s">
        <v>113</v>
      </c>
      <c r="U531" s="3" t="s">
        <v>113</v>
      </c>
      <c r="V531" s="3" t="s">
        <v>113</v>
      </c>
      <c r="W531" s="3" t="s">
        <v>113</v>
      </c>
      <c r="X531" s="3" t="s">
        <v>113</v>
      </c>
      <c r="Y531" s="3" t="s">
        <v>113</v>
      </c>
      <c r="Z531" s="71"/>
      <c r="AC531" s="22"/>
      <c r="AD531" s="22"/>
      <c r="AE531" s="22" t="s">
        <v>132</v>
      </c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2"/>
      <c r="BM531" s="22"/>
      <c r="BN531" s="22"/>
      <c r="BO531" s="22"/>
      <c r="BP531" s="22"/>
      <c r="BS531" t="str">
        <f t="shared" si="27"/>
        <v>CORRECT</v>
      </c>
    </row>
    <row r="532" spans="2:71" x14ac:dyDescent="0.25">
      <c r="B532" s="1">
        <v>44566</v>
      </c>
      <c r="C532">
        <v>700</v>
      </c>
      <c r="D532" s="153">
        <v>4.05</v>
      </c>
      <c r="E532" t="s">
        <v>53</v>
      </c>
      <c r="F532" s="3" t="s">
        <v>83</v>
      </c>
      <c r="G532" s="34" t="s">
        <v>1341</v>
      </c>
      <c r="H532" t="s">
        <v>17</v>
      </c>
      <c r="J532" s="3" t="s">
        <v>113</v>
      </c>
      <c r="K532" s="3" t="s">
        <v>113</v>
      </c>
      <c r="L532" s="3" t="s">
        <v>113</v>
      </c>
      <c r="M532" s="3" t="s">
        <v>113</v>
      </c>
      <c r="N532" s="3" t="s">
        <v>113</v>
      </c>
      <c r="O532" s="3" t="s">
        <v>113</v>
      </c>
      <c r="P532" s="3" t="s">
        <v>113</v>
      </c>
      <c r="Q532" s="3" t="s">
        <v>113</v>
      </c>
      <c r="R532" s="3" t="s">
        <v>113</v>
      </c>
      <c r="S532" s="3" t="s">
        <v>113</v>
      </c>
      <c r="T532" s="3" t="s">
        <v>113</v>
      </c>
      <c r="U532" s="3" t="s">
        <v>113</v>
      </c>
      <c r="V532" s="3" t="s">
        <v>113</v>
      </c>
      <c r="W532" s="3" t="s">
        <v>113</v>
      </c>
      <c r="X532" s="3" t="s">
        <v>113</v>
      </c>
      <c r="Y532" s="3" t="s">
        <v>113</v>
      </c>
      <c r="Z532" s="71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  <c r="BE532" s="22"/>
      <c r="BF532" s="22" t="s">
        <v>132</v>
      </c>
      <c r="BG532" s="22"/>
      <c r="BH532" s="22"/>
      <c r="BI532" s="22"/>
      <c r="BJ532" s="22"/>
      <c r="BK532" s="22"/>
      <c r="BL532" s="22"/>
      <c r="BM532" s="22"/>
      <c r="BN532" s="22"/>
      <c r="BO532" s="22"/>
      <c r="BP532" s="22"/>
      <c r="BS532" t="str">
        <f t="shared" si="27"/>
        <v>CORRECT</v>
      </c>
    </row>
    <row r="533" spans="2:71" ht="60" x14ac:dyDescent="0.25">
      <c r="B533" s="1">
        <v>44568</v>
      </c>
      <c r="C533">
        <v>700</v>
      </c>
      <c r="D533" s="153">
        <v>4.05</v>
      </c>
      <c r="E533" t="s">
        <v>710</v>
      </c>
      <c r="F533" s="153" t="s">
        <v>83</v>
      </c>
      <c r="G533" s="34" t="s">
        <v>1368</v>
      </c>
      <c r="H533" t="s">
        <v>17</v>
      </c>
      <c r="J533" s="3" t="s">
        <v>113</v>
      </c>
      <c r="K533" s="3" t="s">
        <v>113</v>
      </c>
      <c r="L533" s="3" t="s">
        <v>113</v>
      </c>
      <c r="M533" s="3" t="s">
        <v>113</v>
      </c>
      <c r="N533" s="3" t="s">
        <v>113</v>
      </c>
      <c r="O533" s="3" t="s">
        <v>113</v>
      </c>
      <c r="P533" s="3" t="s">
        <v>113</v>
      </c>
      <c r="Q533" s="3" t="s">
        <v>113</v>
      </c>
      <c r="R533" s="3"/>
      <c r="S533" s="3"/>
      <c r="T533" s="3"/>
      <c r="U533" s="3"/>
      <c r="V533" s="3"/>
      <c r="W533" s="3"/>
      <c r="X533" s="3"/>
      <c r="Y533" s="3"/>
      <c r="Z533" s="71"/>
      <c r="AA533" s="72" t="s">
        <v>1393</v>
      </c>
      <c r="AC533" s="22"/>
      <c r="AD533" s="22" t="s">
        <v>132</v>
      </c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2"/>
      <c r="BM533" s="22"/>
      <c r="BN533" s="22"/>
      <c r="BO533" s="22"/>
      <c r="BP533" s="22"/>
      <c r="BS533" t="str">
        <f t="shared" si="27"/>
        <v>CORRECT</v>
      </c>
    </row>
    <row r="534" spans="2:71" x14ac:dyDescent="0.25">
      <c r="B534" s="1">
        <v>44568</v>
      </c>
      <c r="C534" t="s">
        <v>1799</v>
      </c>
      <c r="D534" s="153">
        <v>0.71666666666666667</v>
      </c>
      <c r="E534" t="s">
        <v>316</v>
      </c>
      <c r="F534" s="153" t="s">
        <v>80</v>
      </c>
      <c r="G534" s="34" t="s">
        <v>1369</v>
      </c>
      <c r="H534" t="s">
        <v>17</v>
      </c>
      <c r="J534" s="3" t="s">
        <v>113</v>
      </c>
      <c r="K534" s="3" t="s">
        <v>113</v>
      </c>
      <c r="L534" s="3" t="s">
        <v>113</v>
      </c>
      <c r="M534" s="3" t="s">
        <v>113</v>
      </c>
      <c r="N534" s="3" t="s">
        <v>113</v>
      </c>
      <c r="O534" s="3" t="s">
        <v>113</v>
      </c>
      <c r="P534" s="3" t="s">
        <v>113</v>
      </c>
      <c r="Q534" s="3" t="s">
        <v>113</v>
      </c>
      <c r="R534" s="3"/>
      <c r="S534" s="3"/>
      <c r="T534" s="3"/>
      <c r="U534" s="3"/>
      <c r="V534" s="3"/>
      <c r="W534" s="3"/>
      <c r="X534" s="3"/>
      <c r="Y534" s="3"/>
      <c r="Z534" s="71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2" t="s">
        <v>21</v>
      </c>
      <c r="BM534" s="22"/>
      <c r="BN534" s="22"/>
      <c r="BO534" s="22"/>
      <c r="BP534" s="22"/>
      <c r="BS534" t="str">
        <f t="shared" si="27"/>
        <v>CORRECT</v>
      </c>
    </row>
    <row r="535" spans="2:71" x14ac:dyDescent="0.25">
      <c r="B535" s="1">
        <v>44568</v>
      </c>
      <c r="C535">
        <v>700</v>
      </c>
      <c r="D535" s="153">
        <v>5.4666666666666668</v>
      </c>
      <c r="E535" t="s">
        <v>72</v>
      </c>
      <c r="F535" s="153" t="s">
        <v>80</v>
      </c>
      <c r="G535" s="34" t="s">
        <v>1370</v>
      </c>
      <c r="H535" t="s">
        <v>17</v>
      </c>
      <c r="J535" s="3" t="s">
        <v>113</v>
      </c>
      <c r="K535" s="3" t="s">
        <v>113</v>
      </c>
      <c r="L535" s="3" t="s">
        <v>113</v>
      </c>
      <c r="M535" s="3" t="s">
        <v>113</v>
      </c>
      <c r="N535" s="3" t="s">
        <v>113</v>
      </c>
      <c r="O535" s="3" t="s">
        <v>113</v>
      </c>
      <c r="P535" s="3" t="s">
        <v>113</v>
      </c>
      <c r="Q535" s="3" t="s">
        <v>113</v>
      </c>
      <c r="R535" s="3"/>
      <c r="S535" s="3"/>
      <c r="T535" s="3"/>
      <c r="U535" s="3"/>
      <c r="V535" s="3"/>
      <c r="W535" s="3"/>
      <c r="X535" s="3"/>
      <c r="Y535" s="3"/>
      <c r="Z535" s="71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2"/>
      <c r="BM535" s="22"/>
      <c r="BN535" s="22" t="s">
        <v>21</v>
      </c>
      <c r="BO535" s="22"/>
      <c r="BP535" s="22"/>
      <c r="BS535" t="str">
        <f t="shared" ref="BS535:BS598" si="28">IF(COUNTA(AC535:BP535)=1,"CORRECT","EMPTY")</f>
        <v>CORRECT</v>
      </c>
    </row>
    <row r="536" spans="2:71" x14ac:dyDescent="0.25">
      <c r="B536" s="1">
        <v>44568</v>
      </c>
      <c r="C536" t="s">
        <v>1799</v>
      </c>
      <c r="D536" s="153">
        <v>0.98333333333333328</v>
      </c>
      <c r="E536" t="s">
        <v>54</v>
      </c>
      <c r="F536" s="153" t="s">
        <v>80</v>
      </c>
      <c r="G536" s="34" t="s">
        <v>1371</v>
      </c>
      <c r="H536" t="s">
        <v>17</v>
      </c>
      <c r="J536" s="3" t="s">
        <v>113</v>
      </c>
      <c r="K536" s="3" t="s">
        <v>113</v>
      </c>
      <c r="L536" s="3" t="s">
        <v>113</v>
      </c>
      <c r="M536" s="3" t="s">
        <v>113</v>
      </c>
      <c r="N536" s="3" t="s">
        <v>113</v>
      </c>
      <c r="O536" s="3" t="s">
        <v>113</v>
      </c>
      <c r="P536" s="3" t="s">
        <v>113</v>
      </c>
      <c r="Q536" s="3" t="s">
        <v>113</v>
      </c>
      <c r="R536" s="3"/>
      <c r="S536" s="3"/>
      <c r="T536" s="3"/>
      <c r="U536" s="3"/>
      <c r="V536" s="3"/>
      <c r="W536" s="3"/>
      <c r="X536" s="3"/>
      <c r="Y536" s="3"/>
      <c r="Z536" s="71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22"/>
      <c r="AW536" s="22"/>
      <c r="AX536" s="22"/>
      <c r="AY536" s="22" t="s">
        <v>21</v>
      </c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2"/>
      <c r="BM536" s="22"/>
      <c r="BN536" s="22"/>
      <c r="BO536" s="22"/>
      <c r="BP536" s="22"/>
      <c r="BS536" t="str">
        <f t="shared" si="28"/>
        <v>CORRECT</v>
      </c>
    </row>
    <row r="537" spans="2:71" x14ac:dyDescent="0.25">
      <c r="B537" s="1">
        <v>44568</v>
      </c>
      <c r="C537" t="s">
        <v>24</v>
      </c>
      <c r="D537" s="153">
        <v>1.45</v>
      </c>
      <c r="E537" t="s">
        <v>71</v>
      </c>
      <c r="F537" s="153" t="s">
        <v>80</v>
      </c>
      <c r="G537" s="34" t="s">
        <v>1372</v>
      </c>
      <c r="H537" t="s">
        <v>17</v>
      </c>
      <c r="J537" s="3" t="s">
        <v>113</v>
      </c>
      <c r="K537" s="3" t="s">
        <v>113</v>
      </c>
      <c r="L537" s="3" t="s">
        <v>113</v>
      </c>
      <c r="M537" s="3" t="s">
        <v>113</v>
      </c>
      <c r="N537" s="3" t="s">
        <v>113</v>
      </c>
      <c r="O537" s="3" t="s">
        <v>113</v>
      </c>
      <c r="P537" s="3" t="s">
        <v>113</v>
      </c>
      <c r="Q537" s="3" t="s">
        <v>113</v>
      </c>
      <c r="R537" s="3"/>
      <c r="S537" s="3"/>
      <c r="T537" s="3"/>
      <c r="U537" s="3"/>
      <c r="V537" s="3"/>
      <c r="W537" s="3"/>
      <c r="X537" s="3"/>
      <c r="Y537" s="3"/>
      <c r="Z537" s="71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2"/>
      <c r="BM537" s="22" t="s">
        <v>21</v>
      </c>
      <c r="BN537" s="22"/>
      <c r="BO537" s="22"/>
      <c r="BP537" s="22"/>
      <c r="BS537" t="str">
        <f t="shared" si="28"/>
        <v>CORRECT</v>
      </c>
    </row>
    <row r="538" spans="2:71" ht="165" x14ac:dyDescent="0.25">
      <c r="B538" s="1">
        <v>44568</v>
      </c>
      <c r="C538">
        <v>700</v>
      </c>
      <c r="D538" s="153">
        <v>2.8833333333333333</v>
      </c>
      <c r="E538" t="s">
        <v>71</v>
      </c>
      <c r="F538" s="153" t="s">
        <v>80</v>
      </c>
      <c r="G538" s="34" t="s">
        <v>1373</v>
      </c>
      <c r="H538" t="s">
        <v>17</v>
      </c>
      <c r="J538" s="3" t="s">
        <v>113</v>
      </c>
      <c r="K538" s="3" t="s">
        <v>113</v>
      </c>
      <c r="L538" s="3" t="s">
        <v>113</v>
      </c>
      <c r="M538" s="3" t="s">
        <v>113</v>
      </c>
      <c r="N538" s="3" t="s">
        <v>113</v>
      </c>
      <c r="O538" s="3" t="s">
        <v>113</v>
      </c>
      <c r="P538" s="3" t="s">
        <v>113</v>
      </c>
      <c r="Q538" s="3" t="s">
        <v>113</v>
      </c>
      <c r="R538" s="3"/>
      <c r="S538" s="3"/>
      <c r="T538" s="3"/>
      <c r="U538" s="3"/>
      <c r="V538" s="3"/>
      <c r="W538" s="3"/>
      <c r="X538" s="3"/>
      <c r="Y538" s="3"/>
      <c r="Z538" s="71"/>
      <c r="AA538" s="72" t="s">
        <v>1394</v>
      </c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22"/>
      <c r="AW538" s="22"/>
      <c r="AX538" s="22"/>
      <c r="AY538" s="22"/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2"/>
      <c r="BM538" s="22" t="s">
        <v>21</v>
      </c>
      <c r="BN538" s="22"/>
      <c r="BO538" s="22"/>
      <c r="BP538" s="22"/>
      <c r="BS538" t="str">
        <f t="shared" si="28"/>
        <v>CORRECT</v>
      </c>
    </row>
    <row r="539" spans="2:71" ht="30" x14ac:dyDescent="0.25">
      <c r="B539" s="1">
        <v>44568</v>
      </c>
      <c r="C539" t="s">
        <v>24</v>
      </c>
      <c r="D539" s="153">
        <v>0.51666666666666672</v>
      </c>
      <c r="E539" t="s">
        <v>536</v>
      </c>
      <c r="F539" s="153" t="s">
        <v>83</v>
      </c>
      <c r="G539" s="34" t="s">
        <v>1374</v>
      </c>
      <c r="H539" t="s">
        <v>17</v>
      </c>
      <c r="J539" s="3" t="s">
        <v>113</v>
      </c>
      <c r="K539" s="3" t="s">
        <v>113</v>
      </c>
      <c r="L539" s="3" t="s">
        <v>113</v>
      </c>
      <c r="M539" s="3" t="s">
        <v>113</v>
      </c>
      <c r="N539" s="3" t="s">
        <v>113</v>
      </c>
      <c r="O539" s="3" t="s">
        <v>113</v>
      </c>
      <c r="P539" s="3" t="s">
        <v>113</v>
      </c>
      <c r="Q539" s="3" t="s">
        <v>113</v>
      </c>
      <c r="R539" s="3"/>
      <c r="S539" s="3"/>
      <c r="T539" s="3"/>
      <c r="U539" s="3"/>
      <c r="V539" s="3"/>
      <c r="W539" s="3"/>
      <c r="X539" s="3"/>
      <c r="Y539" s="3"/>
      <c r="Z539" s="71"/>
      <c r="AA539" s="72" t="s">
        <v>1395</v>
      </c>
      <c r="AC539" s="22"/>
      <c r="AD539" s="22"/>
      <c r="AE539" s="22"/>
      <c r="AF539" s="22"/>
      <c r="AG539" s="22"/>
      <c r="AH539" s="22"/>
      <c r="AI539" s="22"/>
      <c r="AJ539" s="22" t="s">
        <v>132</v>
      </c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22"/>
      <c r="AW539" s="22"/>
      <c r="AX539" s="22"/>
      <c r="AY539" s="22"/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2"/>
      <c r="BM539" s="22"/>
      <c r="BN539" s="22"/>
      <c r="BO539" s="22"/>
      <c r="BP539" s="22"/>
      <c r="BS539" t="str">
        <f t="shared" si="28"/>
        <v>CORRECT</v>
      </c>
    </row>
    <row r="540" spans="2:71" x14ac:dyDescent="0.25">
      <c r="B540" s="1">
        <v>44568</v>
      </c>
      <c r="C540">
        <v>700</v>
      </c>
      <c r="D540" s="153">
        <v>1.8166666666666667</v>
      </c>
      <c r="E540" t="s">
        <v>3</v>
      </c>
      <c r="F540" s="153" t="s">
        <v>83</v>
      </c>
      <c r="G540" s="34" t="s">
        <v>1375</v>
      </c>
      <c r="H540" t="s">
        <v>17</v>
      </c>
      <c r="J540" s="3" t="s">
        <v>113</v>
      </c>
      <c r="K540" s="3" t="s">
        <v>113</v>
      </c>
      <c r="L540" s="3" t="s">
        <v>113</v>
      </c>
      <c r="M540" s="3" t="s">
        <v>113</v>
      </c>
      <c r="N540" s="3" t="s">
        <v>113</v>
      </c>
      <c r="O540" s="3" t="s">
        <v>113</v>
      </c>
      <c r="P540" s="3" t="s">
        <v>113</v>
      </c>
      <c r="Q540" s="3" t="s">
        <v>113</v>
      </c>
      <c r="R540" s="3"/>
      <c r="S540" s="3"/>
      <c r="T540" s="3"/>
      <c r="U540" s="3"/>
      <c r="V540" s="3"/>
      <c r="W540" s="3"/>
      <c r="X540" s="3"/>
      <c r="Y540" s="3"/>
      <c r="Z540" s="71"/>
      <c r="AC540" s="22" t="s">
        <v>132</v>
      </c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P540" s="22"/>
      <c r="BS540" t="str">
        <f t="shared" si="28"/>
        <v>CORRECT</v>
      </c>
    </row>
    <row r="541" spans="2:71" x14ac:dyDescent="0.25">
      <c r="B541" s="1">
        <v>44568</v>
      </c>
      <c r="C541" t="s">
        <v>1799</v>
      </c>
      <c r="D541" s="153">
        <v>3.1666666666666665</v>
      </c>
      <c r="E541" t="s">
        <v>1125</v>
      </c>
      <c r="F541" s="153" t="s">
        <v>80</v>
      </c>
      <c r="G541" s="34" t="s">
        <v>1376</v>
      </c>
      <c r="H541" t="s">
        <v>17</v>
      </c>
      <c r="J541" s="3" t="s">
        <v>113</v>
      </c>
      <c r="K541" s="3" t="s">
        <v>113</v>
      </c>
      <c r="L541" s="3" t="s">
        <v>113</v>
      </c>
      <c r="M541" s="3" t="s">
        <v>113</v>
      </c>
      <c r="N541" s="3" t="s">
        <v>113</v>
      </c>
      <c r="O541" s="3" t="s">
        <v>113</v>
      </c>
      <c r="P541" s="3" t="s">
        <v>113</v>
      </c>
      <c r="Q541" s="3" t="s">
        <v>113</v>
      </c>
      <c r="R541" s="3"/>
      <c r="S541" s="3"/>
      <c r="T541" s="3"/>
      <c r="U541" s="3"/>
      <c r="V541" s="3"/>
      <c r="W541" s="3"/>
      <c r="X541" s="3"/>
      <c r="Y541" s="3"/>
      <c r="Z541" s="71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  <c r="AZ541" s="22"/>
      <c r="BA541" s="22"/>
      <c r="BB541" s="22"/>
      <c r="BC541" s="22"/>
      <c r="BD541" s="22"/>
      <c r="BE541" s="22"/>
      <c r="BF541" s="22"/>
      <c r="BG541" s="22"/>
      <c r="BH541" s="22"/>
      <c r="BI541" s="22" t="s">
        <v>21</v>
      </c>
      <c r="BJ541" s="22"/>
      <c r="BK541" s="22"/>
      <c r="BL541" s="22"/>
      <c r="BM541" s="22"/>
      <c r="BN541" s="22"/>
      <c r="BO541" s="22"/>
      <c r="BP541" s="22"/>
      <c r="BS541" t="str">
        <f t="shared" si="28"/>
        <v>CORRECT</v>
      </c>
    </row>
    <row r="542" spans="2:71" x14ac:dyDescent="0.25">
      <c r="B542" s="1">
        <v>44568</v>
      </c>
      <c r="C542" t="s">
        <v>24</v>
      </c>
      <c r="D542" s="153">
        <v>1.3</v>
      </c>
      <c r="E542" t="s">
        <v>72</v>
      </c>
      <c r="F542" s="153" t="s">
        <v>80</v>
      </c>
      <c r="G542" s="34" t="s">
        <v>1377</v>
      </c>
      <c r="H542" t="s">
        <v>17</v>
      </c>
      <c r="J542" s="3" t="s">
        <v>113</v>
      </c>
      <c r="K542" s="3" t="s">
        <v>113</v>
      </c>
      <c r="L542" s="3" t="s">
        <v>113</v>
      </c>
      <c r="M542" s="3" t="s">
        <v>113</v>
      </c>
      <c r="N542" s="3" t="s">
        <v>113</v>
      </c>
      <c r="O542" s="3" t="s">
        <v>113</v>
      </c>
      <c r="P542" s="3" t="s">
        <v>113</v>
      </c>
      <c r="Q542" s="3" t="s">
        <v>113</v>
      </c>
      <c r="R542" s="3"/>
      <c r="S542" s="3"/>
      <c r="T542" s="3"/>
      <c r="U542" s="3"/>
      <c r="V542" s="3"/>
      <c r="W542" s="3"/>
      <c r="X542" s="3"/>
      <c r="Y542" s="3"/>
      <c r="Z542" s="71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22"/>
      <c r="AW542" s="22"/>
      <c r="AX542" s="22"/>
      <c r="AY542" s="22"/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2"/>
      <c r="BM542" s="22"/>
      <c r="BN542" s="22" t="s">
        <v>21</v>
      </c>
      <c r="BO542" s="22"/>
      <c r="BP542" s="22"/>
      <c r="BS542" t="str">
        <f t="shared" si="28"/>
        <v>CORRECT</v>
      </c>
    </row>
    <row r="543" spans="2:71" ht="105" x14ac:dyDescent="0.25">
      <c r="B543" s="1">
        <v>44568</v>
      </c>
      <c r="C543">
        <v>700</v>
      </c>
      <c r="D543" s="153">
        <v>5.25</v>
      </c>
      <c r="E543" t="s">
        <v>71</v>
      </c>
      <c r="F543" s="153" t="s">
        <v>83</v>
      </c>
      <c r="G543" s="34" t="s">
        <v>1378</v>
      </c>
      <c r="H543" t="s">
        <v>17</v>
      </c>
      <c r="J543" s="3" t="s">
        <v>113</v>
      </c>
      <c r="K543" s="3" t="s">
        <v>113</v>
      </c>
      <c r="L543" s="3" t="s">
        <v>113</v>
      </c>
      <c r="M543" s="3" t="s">
        <v>113</v>
      </c>
      <c r="N543" s="3" t="s">
        <v>113</v>
      </c>
      <c r="O543" s="3" t="s">
        <v>113</v>
      </c>
      <c r="P543" s="3" t="s">
        <v>113</v>
      </c>
      <c r="Q543" s="3" t="s">
        <v>113</v>
      </c>
      <c r="R543" s="3"/>
      <c r="S543" s="3"/>
      <c r="T543" s="3"/>
      <c r="U543" s="3"/>
      <c r="V543" s="3"/>
      <c r="W543" s="3"/>
      <c r="X543" s="3"/>
      <c r="Y543" s="3"/>
      <c r="Z543" s="71"/>
      <c r="AA543" s="72" t="s">
        <v>1396</v>
      </c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2"/>
      <c r="BM543" s="22" t="s">
        <v>132</v>
      </c>
      <c r="BN543" s="22"/>
      <c r="BO543" s="22"/>
      <c r="BP543" s="22"/>
      <c r="BS543" t="str">
        <f t="shared" si="28"/>
        <v>CORRECT</v>
      </c>
    </row>
    <row r="544" spans="2:71" x14ac:dyDescent="0.25">
      <c r="B544" s="1">
        <v>44568</v>
      </c>
      <c r="C544" t="s">
        <v>1799</v>
      </c>
      <c r="D544" s="153">
        <v>1.5166666666666666</v>
      </c>
      <c r="E544" t="s">
        <v>63</v>
      </c>
      <c r="F544" s="153" t="s">
        <v>80</v>
      </c>
      <c r="G544" s="34" t="s">
        <v>1379</v>
      </c>
      <c r="H544" t="s">
        <v>17</v>
      </c>
      <c r="J544" s="3" t="s">
        <v>113</v>
      </c>
      <c r="K544" s="3" t="s">
        <v>113</v>
      </c>
      <c r="L544" s="3" t="s">
        <v>113</v>
      </c>
      <c r="M544" s="3" t="s">
        <v>113</v>
      </c>
      <c r="N544" s="3" t="s">
        <v>113</v>
      </c>
      <c r="O544" s="3" t="s">
        <v>113</v>
      </c>
      <c r="P544" s="3" t="s">
        <v>113</v>
      </c>
      <c r="Q544" s="3" t="s">
        <v>113</v>
      </c>
      <c r="R544" s="3"/>
      <c r="S544" s="3"/>
      <c r="T544" s="3"/>
      <c r="U544" s="3"/>
      <c r="V544" s="3"/>
      <c r="W544" s="3"/>
      <c r="X544" s="3"/>
      <c r="Y544" s="3"/>
      <c r="Z544" s="71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  <c r="AZ544" s="22"/>
      <c r="BA544" s="22"/>
      <c r="BB544" s="22"/>
      <c r="BC544" s="22"/>
      <c r="BD544" s="22"/>
      <c r="BE544" s="22"/>
      <c r="BF544" s="22"/>
      <c r="BG544" s="22"/>
      <c r="BH544" s="22" t="s">
        <v>132</v>
      </c>
      <c r="BI544" s="22"/>
      <c r="BJ544" s="22"/>
      <c r="BK544" s="22"/>
      <c r="BL544" s="22"/>
      <c r="BM544" s="22"/>
      <c r="BN544" s="22"/>
      <c r="BO544" s="22"/>
      <c r="BP544" s="22"/>
      <c r="BS544" t="str">
        <f t="shared" si="28"/>
        <v>CORRECT</v>
      </c>
    </row>
    <row r="545" spans="2:71" ht="45" x14ac:dyDescent="0.25">
      <c r="B545" s="1">
        <v>44568</v>
      </c>
      <c r="C545" t="s">
        <v>24</v>
      </c>
      <c r="D545" s="153">
        <v>3</v>
      </c>
      <c r="E545" t="s">
        <v>10</v>
      </c>
      <c r="F545" s="153" t="s">
        <v>83</v>
      </c>
      <c r="G545" s="34" t="s">
        <v>1380</v>
      </c>
      <c r="H545" t="s">
        <v>17</v>
      </c>
      <c r="J545" s="3" t="s">
        <v>113</v>
      </c>
      <c r="K545" s="3" t="s">
        <v>113</v>
      </c>
      <c r="L545" s="3" t="s">
        <v>113</v>
      </c>
      <c r="M545" s="3" t="s">
        <v>113</v>
      </c>
      <c r="N545" s="3" t="s">
        <v>113</v>
      </c>
      <c r="O545" s="3" t="s">
        <v>113</v>
      </c>
      <c r="P545" s="3" t="s">
        <v>113</v>
      </c>
      <c r="Q545" s="3" t="s">
        <v>113</v>
      </c>
      <c r="R545" s="3"/>
      <c r="S545" s="3"/>
      <c r="T545" s="3"/>
      <c r="U545" s="3"/>
      <c r="V545" s="3"/>
      <c r="W545" s="3"/>
      <c r="X545" s="3"/>
      <c r="Y545" s="3"/>
      <c r="Z545" s="71"/>
      <c r="AA545" s="72" t="s">
        <v>1397</v>
      </c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22"/>
      <c r="AW545" s="22"/>
      <c r="AX545" s="22"/>
      <c r="AY545" s="22"/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2"/>
      <c r="BM545" s="22"/>
      <c r="BN545" s="22"/>
      <c r="BO545" s="22"/>
      <c r="BP545" s="22" t="s">
        <v>132</v>
      </c>
      <c r="BS545" t="str">
        <f t="shared" si="28"/>
        <v>CORRECT</v>
      </c>
    </row>
    <row r="546" spans="2:71" x14ac:dyDescent="0.25">
      <c r="B546" s="1">
        <v>44568</v>
      </c>
      <c r="C546" t="s">
        <v>1799</v>
      </c>
      <c r="D546" s="153">
        <v>1.9666666666666668</v>
      </c>
      <c r="E546" t="s">
        <v>91</v>
      </c>
      <c r="F546" s="153" t="s">
        <v>80</v>
      </c>
      <c r="G546" s="34" t="s">
        <v>1381</v>
      </c>
      <c r="H546" t="s">
        <v>17</v>
      </c>
      <c r="J546" s="3" t="s">
        <v>113</v>
      </c>
      <c r="K546" s="3" t="s">
        <v>113</v>
      </c>
      <c r="L546" s="3" t="s">
        <v>113</v>
      </c>
      <c r="M546" s="3" t="s">
        <v>113</v>
      </c>
      <c r="N546" s="3" t="s">
        <v>113</v>
      </c>
      <c r="O546" s="3" t="s">
        <v>113</v>
      </c>
      <c r="P546" s="3" t="s">
        <v>113</v>
      </c>
      <c r="Q546" s="3" t="s">
        <v>113</v>
      </c>
      <c r="R546" s="3"/>
      <c r="S546" s="3"/>
      <c r="T546" s="3"/>
      <c r="U546" s="3"/>
      <c r="V546" s="3"/>
      <c r="W546" s="3"/>
      <c r="X546" s="3"/>
      <c r="Y546" s="3"/>
      <c r="Z546" s="71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 t="s">
        <v>21</v>
      </c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P546" s="22"/>
      <c r="BS546" t="str">
        <f t="shared" si="28"/>
        <v>CORRECT</v>
      </c>
    </row>
    <row r="547" spans="2:71" ht="60" x14ac:dyDescent="0.25">
      <c r="B547" s="1">
        <v>44568</v>
      </c>
      <c r="C547" t="s">
        <v>24</v>
      </c>
      <c r="D547" s="153">
        <v>4.666666666666667</v>
      </c>
      <c r="E547" t="s">
        <v>1185</v>
      </c>
      <c r="F547" s="153" t="s">
        <v>83</v>
      </c>
      <c r="G547" s="34" t="s">
        <v>1382</v>
      </c>
      <c r="H547" t="s">
        <v>17</v>
      </c>
      <c r="J547" s="3" t="s">
        <v>113</v>
      </c>
      <c r="K547" s="3" t="s">
        <v>113</v>
      </c>
      <c r="L547" s="3" t="s">
        <v>113</v>
      </c>
      <c r="M547" s="3" t="s">
        <v>113</v>
      </c>
      <c r="N547" s="3" t="s">
        <v>113</v>
      </c>
      <c r="O547" s="3" t="s">
        <v>113</v>
      </c>
      <c r="P547" s="3" t="s">
        <v>113</v>
      </c>
      <c r="Q547" s="3" t="s">
        <v>113</v>
      </c>
      <c r="R547" s="3"/>
      <c r="S547" s="3"/>
      <c r="T547" s="3"/>
      <c r="U547" s="3"/>
      <c r="V547" s="3"/>
      <c r="W547" s="3"/>
      <c r="X547" s="3"/>
      <c r="Y547" s="3"/>
      <c r="Z547" s="71"/>
      <c r="AA547" s="72" t="s">
        <v>1398</v>
      </c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  <c r="AQ547" s="22"/>
      <c r="AR547" s="22"/>
      <c r="AS547" s="22"/>
      <c r="AT547" s="22"/>
      <c r="AU547" s="22"/>
      <c r="AV547" s="22"/>
      <c r="AW547" s="22"/>
      <c r="AX547" s="22"/>
      <c r="AY547" s="22"/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 t="s">
        <v>132</v>
      </c>
      <c r="BL547" s="22"/>
      <c r="BM547" s="22"/>
      <c r="BN547" s="22"/>
      <c r="BO547" s="22"/>
      <c r="BP547" s="22"/>
      <c r="BS547" t="str">
        <f t="shared" si="28"/>
        <v>CORRECT</v>
      </c>
    </row>
    <row r="548" spans="2:71" x14ac:dyDescent="0.25">
      <c r="B548" s="1">
        <v>44568</v>
      </c>
      <c r="C548">
        <v>700</v>
      </c>
      <c r="D548" s="153">
        <v>3.8833333333333333</v>
      </c>
      <c r="E548" t="s">
        <v>1185</v>
      </c>
      <c r="F548" s="153" t="s">
        <v>83</v>
      </c>
      <c r="G548" s="34" t="s">
        <v>1383</v>
      </c>
      <c r="H548" t="s">
        <v>17</v>
      </c>
      <c r="J548" s="3" t="s">
        <v>113</v>
      </c>
      <c r="K548" s="3" t="s">
        <v>113</v>
      </c>
      <c r="L548" s="3" t="s">
        <v>113</v>
      </c>
      <c r="M548" s="3" t="s">
        <v>113</v>
      </c>
      <c r="N548" s="3" t="s">
        <v>113</v>
      </c>
      <c r="O548" s="3" t="s">
        <v>113</v>
      </c>
      <c r="P548" s="3" t="s">
        <v>113</v>
      </c>
      <c r="Q548" s="3" t="s">
        <v>113</v>
      </c>
      <c r="R548" s="3"/>
      <c r="S548" s="3"/>
      <c r="T548" s="3"/>
      <c r="U548" s="3"/>
      <c r="V548" s="3"/>
      <c r="W548" s="3"/>
      <c r="X548" s="3"/>
      <c r="Y548" s="3"/>
      <c r="Z548" s="71"/>
      <c r="AA548" s="72" t="s">
        <v>1399</v>
      </c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22"/>
      <c r="AW548" s="22"/>
      <c r="AX548" s="22"/>
      <c r="AY548" s="22"/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 t="s">
        <v>132</v>
      </c>
      <c r="BL548" s="22"/>
      <c r="BM548" s="22"/>
      <c r="BN548" s="22"/>
      <c r="BO548" s="22"/>
      <c r="BP548" s="22"/>
      <c r="BS548" t="str">
        <f t="shared" si="28"/>
        <v>CORRECT</v>
      </c>
    </row>
    <row r="549" spans="2:71" ht="45" x14ac:dyDescent="0.25">
      <c r="B549" s="1">
        <v>44568</v>
      </c>
      <c r="C549">
        <v>700</v>
      </c>
      <c r="D549" s="153">
        <v>2.3166666666666664</v>
      </c>
      <c r="E549" t="s">
        <v>10</v>
      </c>
      <c r="F549" s="153" t="s">
        <v>83</v>
      </c>
      <c r="G549" s="34" t="s">
        <v>1384</v>
      </c>
      <c r="H549" t="s">
        <v>17</v>
      </c>
      <c r="J549" s="3" t="s">
        <v>113</v>
      </c>
      <c r="K549" s="3" t="s">
        <v>113</v>
      </c>
      <c r="L549" s="3" t="s">
        <v>113</v>
      </c>
      <c r="M549" s="3" t="s">
        <v>113</v>
      </c>
      <c r="N549" s="3" t="s">
        <v>113</v>
      </c>
      <c r="O549" s="3" t="s">
        <v>113</v>
      </c>
      <c r="P549" s="3" t="s">
        <v>113</v>
      </c>
      <c r="Q549" s="3" t="s">
        <v>113</v>
      </c>
      <c r="R549" s="3"/>
      <c r="S549" s="3"/>
      <c r="T549" s="3"/>
      <c r="U549" s="3"/>
      <c r="V549" s="3"/>
      <c r="W549" s="3"/>
      <c r="X549" s="3"/>
      <c r="Y549" s="3"/>
      <c r="Z549" s="71"/>
      <c r="AA549" s="72" t="s">
        <v>1400</v>
      </c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P549" s="22" t="s">
        <v>132</v>
      </c>
      <c r="BS549" t="str">
        <f t="shared" si="28"/>
        <v>CORRECT</v>
      </c>
    </row>
    <row r="550" spans="2:71" x14ac:dyDescent="0.25">
      <c r="B550" s="1">
        <v>44568</v>
      </c>
      <c r="C550" t="s">
        <v>24</v>
      </c>
      <c r="D550" s="153">
        <v>5.1166666666666663</v>
      </c>
      <c r="E550" t="s">
        <v>72</v>
      </c>
      <c r="F550" s="153" t="s">
        <v>83</v>
      </c>
      <c r="G550" s="34" t="s">
        <v>1385</v>
      </c>
      <c r="H550" t="s">
        <v>17</v>
      </c>
      <c r="J550" s="3" t="s">
        <v>113</v>
      </c>
      <c r="K550" s="3" t="s">
        <v>113</v>
      </c>
      <c r="L550" s="3" t="s">
        <v>113</v>
      </c>
      <c r="M550" s="3" t="s">
        <v>113</v>
      </c>
      <c r="N550" s="3" t="s">
        <v>113</v>
      </c>
      <c r="O550" s="3" t="s">
        <v>113</v>
      </c>
      <c r="P550" s="3" t="s">
        <v>113</v>
      </c>
      <c r="Q550" s="3" t="s">
        <v>113</v>
      </c>
      <c r="R550" s="3"/>
      <c r="S550" s="3"/>
      <c r="T550" s="3"/>
      <c r="U550" s="3"/>
      <c r="V550" s="3"/>
      <c r="W550" s="3"/>
      <c r="X550" s="3"/>
      <c r="Y550" s="3"/>
      <c r="Z550" s="71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22"/>
      <c r="AW550" s="22"/>
      <c r="AX550" s="22"/>
      <c r="AY550" s="22"/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2"/>
      <c r="BM550" s="22"/>
      <c r="BN550" s="22" t="s">
        <v>132</v>
      </c>
      <c r="BO550" s="22"/>
      <c r="BP550" s="22"/>
      <c r="BS550" t="str">
        <f t="shared" si="28"/>
        <v>CORRECT</v>
      </c>
    </row>
    <row r="551" spans="2:71" x14ac:dyDescent="0.25">
      <c r="B551" s="1">
        <v>44568</v>
      </c>
      <c r="C551">
        <v>700</v>
      </c>
      <c r="D551" s="153">
        <v>2.9666666666666668</v>
      </c>
      <c r="E551" t="s">
        <v>1185</v>
      </c>
      <c r="F551" s="153" t="s">
        <v>83</v>
      </c>
      <c r="G551" s="34" t="s">
        <v>1386</v>
      </c>
      <c r="H551" t="s">
        <v>17</v>
      </c>
      <c r="J551" s="3" t="s">
        <v>113</v>
      </c>
      <c r="K551" s="3" t="s">
        <v>113</v>
      </c>
      <c r="L551" s="3" t="s">
        <v>113</v>
      </c>
      <c r="M551" s="3" t="s">
        <v>113</v>
      </c>
      <c r="N551" s="3" t="s">
        <v>113</v>
      </c>
      <c r="O551" s="3" t="s">
        <v>113</v>
      </c>
      <c r="P551" s="3" t="s">
        <v>113</v>
      </c>
      <c r="Q551" s="3" t="s">
        <v>113</v>
      </c>
      <c r="R551" s="3"/>
      <c r="S551" s="3"/>
      <c r="T551" s="3"/>
      <c r="U551" s="3"/>
      <c r="V551" s="3"/>
      <c r="W551" s="3"/>
      <c r="X551" s="3"/>
      <c r="Y551" s="3"/>
      <c r="Z551" s="71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22"/>
      <c r="AW551" s="22"/>
      <c r="AX551" s="22"/>
      <c r="AY551" s="22"/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 t="s">
        <v>132</v>
      </c>
      <c r="BL551" s="22"/>
      <c r="BM551" s="22"/>
      <c r="BN551" s="22"/>
      <c r="BO551" s="22"/>
      <c r="BP551" s="22"/>
      <c r="BS551" t="str">
        <f t="shared" si="28"/>
        <v>CORRECT</v>
      </c>
    </row>
    <row r="552" spans="2:71" x14ac:dyDescent="0.25">
      <c r="B552" s="1">
        <v>44568</v>
      </c>
      <c r="C552">
        <v>700</v>
      </c>
      <c r="D552" s="153">
        <v>2.6666666666666665</v>
      </c>
      <c r="E552" t="s">
        <v>71</v>
      </c>
      <c r="F552" s="153" t="s">
        <v>83</v>
      </c>
      <c r="G552" s="34" t="s">
        <v>1387</v>
      </c>
      <c r="H552" t="s">
        <v>17</v>
      </c>
      <c r="J552" s="3" t="s">
        <v>113</v>
      </c>
      <c r="K552" s="3" t="s">
        <v>113</v>
      </c>
      <c r="L552" s="3" t="s">
        <v>113</v>
      </c>
      <c r="M552" s="3" t="s">
        <v>113</v>
      </c>
      <c r="N552" s="3" t="s">
        <v>113</v>
      </c>
      <c r="O552" s="3" t="s">
        <v>113</v>
      </c>
      <c r="P552" s="3" t="s">
        <v>113</v>
      </c>
      <c r="Q552" s="3" t="s">
        <v>113</v>
      </c>
      <c r="R552" s="3"/>
      <c r="S552" s="3"/>
      <c r="T552" s="3"/>
      <c r="U552" s="3"/>
      <c r="V552" s="3"/>
      <c r="W552" s="3"/>
      <c r="X552" s="3"/>
      <c r="Y552" s="3"/>
      <c r="Z552" s="71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2" t="s">
        <v>132</v>
      </c>
      <c r="BM552" s="22"/>
      <c r="BN552" s="22"/>
      <c r="BO552" s="22"/>
      <c r="BP552" s="22"/>
      <c r="BS552" t="str">
        <f t="shared" si="28"/>
        <v>CORRECT</v>
      </c>
    </row>
    <row r="553" spans="2:71" x14ac:dyDescent="0.25">
      <c r="B553" s="1">
        <v>44568</v>
      </c>
      <c r="C553" t="s">
        <v>24</v>
      </c>
      <c r="D553" s="153">
        <v>3.2333333333333334</v>
      </c>
      <c r="E553" t="s">
        <v>63</v>
      </c>
      <c r="F553" s="153" t="s">
        <v>83</v>
      </c>
      <c r="G553" s="34" t="s">
        <v>1388</v>
      </c>
      <c r="H553" t="s">
        <v>17</v>
      </c>
      <c r="J553" s="3" t="s">
        <v>113</v>
      </c>
      <c r="K553" s="3" t="s">
        <v>113</v>
      </c>
      <c r="L553" s="3" t="s">
        <v>113</v>
      </c>
      <c r="M553" s="3" t="s">
        <v>113</v>
      </c>
      <c r="N553" s="3" t="s">
        <v>113</v>
      </c>
      <c r="O553" s="3" t="s">
        <v>113</v>
      </c>
      <c r="P553" s="3" t="s">
        <v>113</v>
      </c>
      <c r="Q553" s="3" t="s">
        <v>113</v>
      </c>
      <c r="R553" s="3"/>
      <c r="S553" s="3"/>
      <c r="T553" s="3"/>
      <c r="U553" s="3"/>
      <c r="V553" s="3"/>
      <c r="W553" s="3"/>
      <c r="X553" s="3"/>
      <c r="Y553" s="3"/>
      <c r="Z553" s="71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 t="s">
        <v>132</v>
      </c>
      <c r="BI553" s="22"/>
      <c r="BJ553" s="22"/>
      <c r="BK553" s="22"/>
      <c r="BL553" s="22"/>
      <c r="BM553" s="22"/>
      <c r="BN553" s="22"/>
      <c r="BO553" s="22"/>
      <c r="BP553" s="22"/>
      <c r="BS553" t="str">
        <f t="shared" si="28"/>
        <v>CORRECT</v>
      </c>
    </row>
    <row r="554" spans="2:71" x14ac:dyDescent="0.25">
      <c r="B554" s="1">
        <v>44568</v>
      </c>
      <c r="C554">
        <v>700</v>
      </c>
      <c r="D554" s="153">
        <v>0.65</v>
      </c>
      <c r="E554" t="s">
        <v>10</v>
      </c>
      <c r="F554" s="153" t="s">
        <v>83</v>
      </c>
      <c r="G554" s="34" t="s">
        <v>1389</v>
      </c>
      <c r="H554" t="s">
        <v>17</v>
      </c>
      <c r="J554" s="3" t="s">
        <v>113</v>
      </c>
      <c r="K554" s="3" t="s">
        <v>113</v>
      </c>
      <c r="L554" s="3" t="s">
        <v>113</v>
      </c>
      <c r="M554" s="3" t="s">
        <v>113</v>
      </c>
      <c r="N554" s="3" t="s">
        <v>113</v>
      </c>
      <c r="O554" s="3" t="s">
        <v>113</v>
      </c>
      <c r="P554" s="3" t="s">
        <v>113</v>
      </c>
      <c r="Q554" s="3" t="s">
        <v>113</v>
      </c>
      <c r="R554" s="3"/>
      <c r="S554" s="3"/>
      <c r="T554" s="3"/>
      <c r="U554" s="3"/>
      <c r="V554" s="3"/>
      <c r="W554" s="3"/>
      <c r="X554" s="3"/>
      <c r="Y554" s="3"/>
      <c r="Z554" s="71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22"/>
      <c r="AW554" s="22"/>
      <c r="AX554" s="22"/>
      <c r="AY554" s="22"/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2"/>
      <c r="BM554" s="22"/>
      <c r="BN554" s="22"/>
      <c r="BO554" s="22"/>
      <c r="BP554" s="22" t="s">
        <v>132</v>
      </c>
      <c r="BS554" t="str">
        <f t="shared" si="28"/>
        <v>CORRECT</v>
      </c>
    </row>
    <row r="555" spans="2:71" x14ac:dyDescent="0.25">
      <c r="B555" s="1">
        <v>44568</v>
      </c>
      <c r="C555" t="s">
        <v>24</v>
      </c>
      <c r="D555" s="153">
        <v>3.3333333333333333E-2</v>
      </c>
      <c r="E555" t="s">
        <v>71</v>
      </c>
      <c r="F555" s="153" t="s">
        <v>80</v>
      </c>
      <c r="G555" s="34" t="s">
        <v>1390</v>
      </c>
      <c r="H555" t="s">
        <v>17</v>
      </c>
      <c r="J555" s="3" t="s">
        <v>113</v>
      </c>
      <c r="K555" s="3" t="s">
        <v>113</v>
      </c>
      <c r="L555" s="3" t="s">
        <v>113</v>
      </c>
      <c r="M555" s="3" t="s">
        <v>113</v>
      </c>
      <c r="N555" s="3" t="s">
        <v>113</v>
      </c>
      <c r="O555" s="3" t="s">
        <v>113</v>
      </c>
      <c r="P555" s="3" t="s">
        <v>113</v>
      </c>
      <c r="Q555" s="3" t="s">
        <v>113</v>
      </c>
      <c r="R555" s="3"/>
      <c r="S555" s="3"/>
      <c r="T555" s="3"/>
      <c r="U555" s="3"/>
      <c r="V555" s="3"/>
      <c r="W555" s="3"/>
      <c r="X555" s="3"/>
      <c r="Y555" s="3"/>
      <c r="Z555" s="71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2"/>
      <c r="BM555" s="22" t="s">
        <v>21</v>
      </c>
      <c r="BN555" s="22"/>
      <c r="BO555" s="22"/>
      <c r="BP555" s="22"/>
      <c r="BS555" t="str">
        <f t="shared" si="28"/>
        <v>CORRECT</v>
      </c>
    </row>
    <row r="556" spans="2:71" x14ac:dyDescent="0.25">
      <c r="B556" s="1">
        <v>44568</v>
      </c>
      <c r="C556" t="s">
        <v>24</v>
      </c>
      <c r="D556" s="153">
        <v>0.55000000000000004</v>
      </c>
      <c r="E556" t="s">
        <v>514</v>
      </c>
      <c r="F556" s="153" t="s">
        <v>80</v>
      </c>
      <c r="G556" s="34" t="s">
        <v>1391</v>
      </c>
      <c r="H556" t="s">
        <v>17</v>
      </c>
      <c r="J556" s="3" t="s">
        <v>113</v>
      </c>
      <c r="K556" s="3" t="s">
        <v>113</v>
      </c>
      <c r="L556" s="3" t="s">
        <v>113</v>
      </c>
      <c r="M556" s="3" t="s">
        <v>113</v>
      </c>
      <c r="N556" s="3" t="s">
        <v>113</v>
      </c>
      <c r="O556" s="3" t="s">
        <v>113</v>
      </c>
      <c r="P556" s="3" t="s">
        <v>113</v>
      </c>
      <c r="Q556" s="3" t="s">
        <v>113</v>
      </c>
      <c r="R556" s="3"/>
      <c r="S556" s="3"/>
      <c r="T556" s="3"/>
      <c r="U556" s="3"/>
      <c r="V556" s="3"/>
      <c r="W556" s="3"/>
      <c r="X556" s="3"/>
      <c r="Y556" s="3"/>
      <c r="Z556" s="71"/>
      <c r="AC556" s="22"/>
      <c r="AD556" s="22" t="s">
        <v>21</v>
      </c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22"/>
      <c r="AW556" s="22"/>
      <c r="AX556" s="22"/>
      <c r="AY556" s="22"/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2"/>
      <c r="BM556" s="22"/>
      <c r="BN556" s="22"/>
      <c r="BO556" s="22"/>
      <c r="BP556" s="22"/>
      <c r="BS556" t="str">
        <f t="shared" si="28"/>
        <v>CORRECT</v>
      </c>
    </row>
    <row r="557" spans="2:71" x14ac:dyDescent="0.25">
      <c r="B557" s="1">
        <v>44568</v>
      </c>
      <c r="C557" t="s">
        <v>24</v>
      </c>
      <c r="D557" s="153">
        <v>1.4</v>
      </c>
      <c r="E557" t="s">
        <v>63</v>
      </c>
      <c r="F557" s="153" t="s">
        <v>80</v>
      </c>
      <c r="G557" s="34" t="s">
        <v>1392</v>
      </c>
      <c r="H557" t="s">
        <v>17</v>
      </c>
      <c r="J557" s="3" t="s">
        <v>113</v>
      </c>
      <c r="K557" s="3" t="s">
        <v>113</v>
      </c>
      <c r="L557" s="3" t="s">
        <v>113</v>
      </c>
      <c r="M557" s="3" t="s">
        <v>113</v>
      </c>
      <c r="N557" s="3" t="s">
        <v>113</v>
      </c>
      <c r="O557" s="3" t="s">
        <v>113</v>
      </c>
      <c r="P557" s="3" t="s">
        <v>113</v>
      </c>
      <c r="Q557" s="3" t="s">
        <v>113</v>
      </c>
      <c r="R557" s="3"/>
      <c r="S557" s="3"/>
      <c r="T557" s="3"/>
      <c r="U557" s="3"/>
      <c r="V557" s="3"/>
      <c r="W557" s="3"/>
      <c r="X557" s="3"/>
      <c r="Y557" s="3"/>
      <c r="Z557" s="71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  <c r="AQ557" s="22"/>
      <c r="AR557" s="22"/>
      <c r="AS557" s="22"/>
      <c r="AT557" s="22"/>
      <c r="AU557" s="22"/>
      <c r="AV557" s="22"/>
      <c r="AW557" s="22"/>
      <c r="AX557" s="22"/>
      <c r="AY557" s="22"/>
      <c r="AZ557" s="22"/>
      <c r="BA557" s="22"/>
      <c r="BB557" s="22"/>
      <c r="BC557" s="22"/>
      <c r="BD557" s="22"/>
      <c r="BE557" s="22"/>
      <c r="BF557" s="22"/>
      <c r="BG557" s="22"/>
      <c r="BH557" s="22" t="s">
        <v>21</v>
      </c>
      <c r="BI557" s="22"/>
      <c r="BJ557" s="22"/>
      <c r="BK557" s="22"/>
      <c r="BL557" s="22"/>
      <c r="BM557" s="22"/>
      <c r="BN557" s="22"/>
      <c r="BO557" s="22"/>
      <c r="BP557" s="22"/>
      <c r="BS557" t="str">
        <f t="shared" si="28"/>
        <v>CORRECT</v>
      </c>
    </row>
    <row r="558" spans="2:71" x14ac:dyDescent="0.25">
      <c r="B558" s="1">
        <v>44568</v>
      </c>
      <c r="C558" t="s">
        <v>24</v>
      </c>
      <c r="D558" s="153">
        <v>1.2166666666666668</v>
      </c>
      <c r="E558" t="s">
        <v>54</v>
      </c>
      <c r="F558" s="153" t="s">
        <v>80</v>
      </c>
      <c r="G558" s="34" t="s">
        <v>1401</v>
      </c>
      <c r="H558" t="s">
        <v>17</v>
      </c>
      <c r="J558" s="3" t="s">
        <v>113</v>
      </c>
      <c r="K558" s="3" t="s">
        <v>113</v>
      </c>
      <c r="L558" s="3" t="s">
        <v>113</v>
      </c>
      <c r="M558" s="3" t="s">
        <v>113</v>
      </c>
      <c r="N558" s="3" t="s">
        <v>113</v>
      </c>
      <c r="O558" s="3" t="s">
        <v>113</v>
      </c>
      <c r="P558" s="3" t="s">
        <v>113</v>
      </c>
      <c r="Q558" s="3" t="s">
        <v>113</v>
      </c>
      <c r="R558" s="3"/>
      <c r="S558" s="3"/>
      <c r="T558" s="3"/>
      <c r="U558" s="3"/>
      <c r="V558" s="3"/>
      <c r="W558" s="3"/>
      <c r="X558" s="3"/>
      <c r="Y558" s="3"/>
      <c r="Z558" s="71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 t="s">
        <v>21</v>
      </c>
      <c r="AY558" s="22"/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2"/>
      <c r="BM558" s="22"/>
      <c r="BN558" s="22"/>
      <c r="BO558" s="22"/>
      <c r="BP558" s="22"/>
      <c r="BS558" t="str">
        <f t="shared" si="28"/>
        <v>CORRECT</v>
      </c>
    </row>
    <row r="559" spans="2:71" x14ac:dyDescent="0.25">
      <c r="B559" s="1">
        <v>44568</v>
      </c>
      <c r="C559">
        <v>700</v>
      </c>
      <c r="D559" s="153">
        <v>5.6333333333333329</v>
      </c>
      <c r="E559" t="s">
        <v>5</v>
      </c>
      <c r="F559" s="153" t="s">
        <v>80</v>
      </c>
      <c r="G559" s="34" t="s">
        <v>1402</v>
      </c>
      <c r="H559" t="s">
        <v>17</v>
      </c>
      <c r="J559" s="3" t="s">
        <v>113</v>
      </c>
      <c r="K559" s="3" t="s">
        <v>113</v>
      </c>
      <c r="L559" s="3" t="s">
        <v>113</v>
      </c>
      <c r="M559" s="3" t="s">
        <v>113</v>
      </c>
      <c r="N559" s="3" t="s">
        <v>113</v>
      </c>
      <c r="O559" s="3" t="s">
        <v>113</v>
      </c>
      <c r="P559" s="3" t="s">
        <v>113</v>
      </c>
      <c r="Q559" s="3" t="s">
        <v>113</v>
      </c>
      <c r="R559" s="3"/>
      <c r="S559" s="3"/>
      <c r="T559" s="3"/>
      <c r="U559" s="3"/>
      <c r="V559" s="3"/>
      <c r="W559" s="3"/>
      <c r="X559" s="3"/>
      <c r="Y559" s="3"/>
      <c r="Z559" s="71"/>
      <c r="AC559" s="22"/>
      <c r="AD559" s="22"/>
      <c r="AE559" s="22"/>
      <c r="AF559" s="22"/>
      <c r="AG559" s="22" t="s">
        <v>21</v>
      </c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22"/>
      <c r="AW559" s="22"/>
      <c r="AX559" s="22"/>
      <c r="AY559" s="22"/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2"/>
      <c r="BM559" s="22"/>
      <c r="BN559" s="22"/>
      <c r="BO559" s="22"/>
      <c r="BP559" s="22"/>
      <c r="BS559" t="str">
        <f t="shared" si="28"/>
        <v>CORRECT</v>
      </c>
    </row>
    <row r="560" spans="2:71" x14ac:dyDescent="0.25">
      <c r="B560" s="1">
        <v>44568</v>
      </c>
      <c r="C560" t="s">
        <v>24</v>
      </c>
      <c r="D560" s="153">
        <v>4.5166666666666666</v>
      </c>
      <c r="E560" t="s">
        <v>91</v>
      </c>
      <c r="F560" s="153" t="s">
        <v>80</v>
      </c>
      <c r="G560" s="34" t="s">
        <v>1403</v>
      </c>
      <c r="H560" t="s">
        <v>17</v>
      </c>
      <c r="J560" s="3" t="s">
        <v>113</v>
      </c>
      <c r="K560" s="3" t="s">
        <v>113</v>
      </c>
      <c r="L560" s="3" t="s">
        <v>113</v>
      </c>
      <c r="M560" s="3" t="s">
        <v>113</v>
      </c>
      <c r="N560" s="3" t="s">
        <v>113</v>
      </c>
      <c r="O560" s="3" t="s">
        <v>113</v>
      </c>
      <c r="P560" s="3" t="s">
        <v>113</v>
      </c>
      <c r="Q560" s="3" t="s">
        <v>113</v>
      </c>
      <c r="R560" s="3"/>
      <c r="S560" s="3"/>
      <c r="T560" s="3"/>
      <c r="U560" s="3"/>
      <c r="V560" s="3"/>
      <c r="W560" s="3"/>
      <c r="X560" s="3"/>
      <c r="Y560" s="3"/>
      <c r="Z560" s="71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 t="s">
        <v>21</v>
      </c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P560" s="22"/>
      <c r="BS560" t="str">
        <f t="shared" si="28"/>
        <v>CORRECT</v>
      </c>
    </row>
    <row r="561" spans="2:71" x14ac:dyDescent="0.25">
      <c r="B561" s="1">
        <v>44568</v>
      </c>
      <c r="C561" t="s">
        <v>24</v>
      </c>
      <c r="D561" s="153">
        <v>1.1666666666666667</v>
      </c>
      <c r="E561" t="s">
        <v>59</v>
      </c>
      <c r="F561" s="153" t="s">
        <v>80</v>
      </c>
      <c r="G561" s="34" t="s">
        <v>1404</v>
      </c>
      <c r="H561" t="s">
        <v>17</v>
      </c>
      <c r="J561" s="3" t="s">
        <v>113</v>
      </c>
      <c r="K561" s="3" t="s">
        <v>113</v>
      </c>
      <c r="L561" s="3" t="s">
        <v>113</v>
      </c>
      <c r="M561" s="3" t="s">
        <v>113</v>
      </c>
      <c r="N561" s="3" t="s">
        <v>113</v>
      </c>
      <c r="O561" s="3" t="s">
        <v>113</v>
      </c>
      <c r="P561" s="3" t="s">
        <v>113</v>
      </c>
      <c r="Q561" s="3" t="s">
        <v>113</v>
      </c>
      <c r="R561" s="3"/>
      <c r="S561" s="3"/>
      <c r="T561" s="3"/>
      <c r="U561" s="3"/>
      <c r="V561" s="3"/>
      <c r="W561" s="3"/>
      <c r="X561" s="3"/>
      <c r="Y561" s="3"/>
      <c r="Z561" s="71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 t="s">
        <v>21</v>
      </c>
      <c r="BE561" s="22"/>
      <c r="BF561" s="22"/>
      <c r="BG561" s="22"/>
      <c r="BH561" s="22"/>
      <c r="BI561" s="22"/>
      <c r="BJ561" s="22"/>
      <c r="BK561" s="22"/>
      <c r="BL561" s="22"/>
      <c r="BM561" s="22"/>
      <c r="BN561" s="22"/>
      <c r="BO561" s="22"/>
      <c r="BP561" s="22"/>
      <c r="BS561" t="str">
        <f t="shared" si="28"/>
        <v>CORRECT</v>
      </c>
    </row>
    <row r="562" spans="2:71" x14ac:dyDescent="0.25">
      <c r="B562" s="1">
        <v>44568</v>
      </c>
      <c r="C562">
        <v>700</v>
      </c>
      <c r="D562" s="153">
        <v>2.9166666666666665</v>
      </c>
      <c r="E562" t="s">
        <v>91</v>
      </c>
      <c r="F562" s="153" t="s">
        <v>80</v>
      </c>
      <c r="G562" s="34" t="s">
        <v>1405</v>
      </c>
      <c r="H562" t="s">
        <v>17</v>
      </c>
      <c r="J562" s="3" t="s">
        <v>113</v>
      </c>
      <c r="K562" s="3" t="s">
        <v>113</v>
      </c>
      <c r="L562" s="3" t="s">
        <v>113</v>
      </c>
      <c r="M562" s="3" t="s">
        <v>113</v>
      </c>
      <c r="N562" s="3" t="s">
        <v>113</v>
      </c>
      <c r="O562" s="3" t="s">
        <v>113</v>
      </c>
      <c r="P562" s="3" t="s">
        <v>113</v>
      </c>
      <c r="Q562" s="3" t="s">
        <v>113</v>
      </c>
      <c r="R562" s="3"/>
      <c r="S562" s="3"/>
      <c r="T562" s="3"/>
      <c r="U562" s="3"/>
      <c r="V562" s="3"/>
      <c r="W562" s="3"/>
      <c r="X562" s="3"/>
      <c r="Y562" s="3"/>
      <c r="Z562" s="71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 t="s">
        <v>21</v>
      </c>
      <c r="AV562" s="22"/>
      <c r="AW562" s="22"/>
      <c r="AX562" s="22"/>
      <c r="AY562" s="22"/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2"/>
      <c r="BM562" s="22"/>
      <c r="BN562" s="22"/>
      <c r="BO562" s="22"/>
      <c r="BP562" s="22"/>
      <c r="BS562" t="str">
        <f t="shared" si="28"/>
        <v>CORRECT</v>
      </c>
    </row>
    <row r="563" spans="2:71" ht="90" x14ac:dyDescent="0.25">
      <c r="B563" s="1">
        <v>44568</v>
      </c>
      <c r="C563" t="s">
        <v>24</v>
      </c>
      <c r="D563" s="153">
        <v>5.8166666666666664</v>
      </c>
      <c r="E563" t="s">
        <v>59</v>
      </c>
      <c r="F563" s="153" t="s">
        <v>83</v>
      </c>
      <c r="G563" s="152" t="s">
        <v>1406</v>
      </c>
      <c r="H563" t="s">
        <v>17</v>
      </c>
      <c r="J563" s="3" t="s">
        <v>113</v>
      </c>
      <c r="K563" s="3" t="s">
        <v>113</v>
      </c>
      <c r="L563" s="3" t="s">
        <v>113</v>
      </c>
      <c r="M563" s="3" t="s">
        <v>113</v>
      </c>
      <c r="N563" s="3" t="s">
        <v>113</v>
      </c>
      <c r="O563" s="3" t="s">
        <v>113</v>
      </c>
      <c r="P563" s="3" t="s">
        <v>113</v>
      </c>
      <c r="Q563" s="3" t="s">
        <v>113</v>
      </c>
      <c r="R563" s="3"/>
      <c r="S563" s="3"/>
      <c r="T563" s="3"/>
      <c r="U563" s="3"/>
      <c r="V563" s="3"/>
      <c r="W563" s="3"/>
      <c r="X563" s="3"/>
      <c r="Y563" s="3"/>
      <c r="Z563" s="71"/>
      <c r="AA563" s="72" t="s">
        <v>1411</v>
      </c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22"/>
      <c r="AW563" s="22"/>
      <c r="AX563" s="22"/>
      <c r="AY563" s="22"/>
      <c r="AZ563" s="22"/>
      <c r="BA563" s="22"/>
      <c r="BB563" s="22"/>
      <c r="BC563" s="22"/>
      <c r="BD563" s="22" t="s">
        <v>132</v>
      </c>
      <c r="BE563" s="22"/>
      <c r="BF563" s="22"/>
      <c r="BG563" s="22"/>
      <c r="BH563" s="22"/>
      <c r="BI563" s="22"/>
      <c r="BJ563" s="22"/>
      <c r="BK563" s="22"/>
      <c r="BL563" s="22"/>
      <c r="BM563" s="22"/>
      <c r="BN563" s="22"/>
      <c r="BO563" s="22"/>
      <c r="BP563" s="22"/>
      <c r="BS563" t="str">
        <f t="shared" si="28"/>
        <v>CORRECT</v>
      </c>
    </row>
    <row r="564" spans="2:71" ht="135" x14ac:dyDescent="0.25">
      <c r="B564" s="1">
        <v>44568</v>
      </c>
      <c r="C564">
        <v>700</v>
      </c>
      <c r="D564" s="153">
        <v>2.1333333333333333</v>
      </c>
      <c r="E564" t="s">
        <v>91</v>
      </c>
      <c r="F564" s="153" t="s">
        <v>83</v>
      </c>
      <c r="G564" s="34" t="s">
        <v>1407</v>
      </c>
      <c r="H564" t="s">
        <v>17</v>
      </c>
      <c r="J564" s="3" t="s">
        <v>113</v>
      </c>
      <c r="K564" s="3" t="s">
        <v>113</v>
      </c>
      <c r="L564" s="3" t="s">
        <v>113</v>
      </c>
      <c r="M564" s="3" t="s">
        <v>113</v>
      </c>
      <c r="N564" s="3" t="s">
        <v>113</v>
      </c>
      <c r="O564" s="3" t="s">
        <v>113</v>
      </c>
      <c r="P564" s="3" t="s">
        <v>113</v>
      </c>
      <c r="Q564" s="3" t="s">
        <v>113</v>
      </c>
      <c r="R564" s="3"/>
      <c r="S564" s="3"/>
      <c r="T564" s="3"/>
      <c r="U564" s="3"/>
      <c r="V564" s="3"/>
      <c r="W564" s="3"/>
      <c r="X564" s="3"/>
      <c r="Y564" s="3"/>
      <c r="Z564" s="71"/>
      <c r="AA564" s="72" t="s">
        <v>1412</v>
      </c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 t="s">
        <v>132</v>
      </c>
      <c r="AV564" s="22"/>
      <c r="AW564" s="22"/>
      <c r="AX564" s="22"/>
      <c r="AY564" s="22"/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2"/>
      <c r="BM564" s="22"/>
      <c r="BN564" s="22"/>
      <c r="BO564" s="22"/>
      <c r="BP564" s="22"/>
      <c r="BS564" t="str">
        <f t="shared" si="28"/>
        <v>CORRECT</v>
      </c>
    </row>
    <row r="565" spans="2:71" x14ac:dyDescent="0.25">
      <c r="B565" s="1">
        <v>44568</v>
      </c>
      <c r="C565" t="s">
        <v>24</v>
      </c>
      <c r="D565" s="153">
        <v>3.15</v>
      </c>
      <c r="E565" t="s">
        <v>59</v>
      </c>
      <c r="F565" s="153" t="s">
        <v>80</v>
      </c>
      <c r="G565" s="34" t="s">
        <v>1408</v>
      </c>
      <c r="H565" t="s">
        <v>17</v>
      </c>
      <c r="J565" s="3" t="s">
        <v>113</v>
      </c>
      <c r="K565" s="3" t="s">
        <v>113</v>
      </c>
      <c r="L565" s="3" t="s">
        <v>113</v>
      </c>
      <c r="M565" s="3" t="s">
        <v>113</v>
      </c>
      <c r="N565" s="3" t="s">
        <v>113</v>
      </c>
      <c r="O565" s="3" t="s">
        <v>113</v>
      </c>
      <c r="P565" s="3" t="s">
        <v>113</v>
      </c>
      <c r="Q565" s="3" t="s">
        <v>113</v>
      </c>
      <c r="R565" s="3"/>
      <c r="S565" s="3"/>
      <c r="T565" s="3"/>
      <c r="U565" s="3"/>
      <c r="V565" s="3"/>
      <c r="W565" s="3"/>
      <c r="X565" s="3"/>
      <c r="Y565" s="3"/>
      <c r="Z565" s="71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2"/>
      <c r="BD565" s="22" t="s">
        <v>21</v>
      </c>
      <c r="BE565" s="22"/>
      <c r="BF565" s="22"/>
      <c r="BG565" s="22"/>
      <c r="BH565" s="22"/>
      <c r="BI565" s="22"/>
      <c r="BJ565" s="22"/>
      <c r="BK565" s="22"/>
      <c r="BL565" s="22"/>
      <c r="BM565" s="22"/>
      <c r="BN565" s="22"/>
      <c r="BO565" s="22"/>
      <c r="BP565" s="22"/>
      <c r="BS565" t="str">
        <f t="shared" si="28"/>
        <v>CORRECT</v>
      </c>
    </row>
    <row r="566" spans="2:71" x14ac:dyDescent="0.25">
      <c r="B566" s="1">
        <v>44568</v>
      </c>
      <c r="C566">
        <v>700</v>
      </c>
      <c r="D566" s="153">
        <v>3.8333333333333335</v>
      </c>
      <c r="E566" t="s">
        <v>1128</v>
      </c>
      <c r="F566" s="153" t="s">
        <v>80</v>
      </c>
      <c r="G566" s="34" t="s">
        <v>1409</v>
      </c>
      <c r="H566" t="s">
        <v>17</v>
      </c>
      <c r="J566" s="3" t="s">
        <v>113</v>
      </c>
      <c r="K566" s="3" t="s">
        <v>113</v>
      </c>
      <c r="L566" s="3" t="s">
        <v>113</v>
      </c>
      <c r="M566" s="3" t="s">
        <v>113</v>
      </c>
      <c r="N566" s="3" t="s">
        <v>113</v>
      </c>
      <c r="O566" s="3" t="s">
        <v>113</v>
      </c>
      <c r="P566" s="3" t="s">
        <v>113</v>
      </c>
      <c r="Q566" s="3" t="s">
        <v>113</v>
      </c>
      <c r="R566" s="3"/>
      <c r="S566" s="3"/>
      <c r="T566" s="3"/>
      <c r="U566" s="3"/>
      <c r="V566" s="3"/>
      <c r="W566" s="3"/>
      <c r="X566" s="3"/>
      <c r="Y566" s="3"/>
      <c r="Z566" s="71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22"/>
      <c r="AW566" s="22"/>
      <c r="AX566" s="22"/>
      <c r="AY566" s="22"/>
      <c r="AZ566" s="22" t="s">
        <v>21</v>
      </c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2"/>
      <c r="BM566" s="22"/>
      <c r="BN566" s="22"/>
      <c r="BO566" s="22"/>
      <c r="BP566" s="22"/>
      <c r="BS566" t="str">
        <f t="shared" si="28"/>
        <v>CORRECT</v>
      </c>
    </row>
    <row r="567" spans="2:71" ht="75" x14ac:dyDescent="0.25">
      <c r="B567" s="1">
        <v>44568</v>
      </c>
      <c r="C567">
        <v>700</v>
      </c>
      <c r="D567" s="153">
        <v>4.25</v>
      </c>
      <c r="E567" t="s">
        <v>536</v>
      </c>
      <c r="F567" s="153" t="s">
        <v>83</v>
      </c>
      <c r="G567" s="34" t="s">
        <v>1410</v>
      </c>
      <c r="H567" t="s">
        <v>17</v>
      </c>
      <c r="J567" s="3" t="s">
        <v>113</v>
      </c>
      <c r="K567" s="3" t="s">
        <v>113</v>
      </c>
      <c r="L567" s="3" t="s">
        <v>113</v>
      </c>
      <c r="M567" s="3" t="s">
        <v>113</v>
      </c>
      <c r="N567" s="3" t="s">
        <v>113</v>
      </c>
      <c r="O567" s="3" t="s">
        <v>113</v>
      </c>
      <c r="P567" s="3" t="s">
        <v>113</v>
      </c>
      <c r="Q567" s="3" t="s">
        <v>113</v>
      </c>
      <c r="R567" s="3"/>
      <c r="S567" s="3"/>
      <c r="T567" s="3"/>
      <c r="U567" s="3"/>
      <c r="V567" s="3"/>
      <c r="W567" s="3"/>
      <c r="X567" s="3"/>
      <c r="Y567" s="3"/>
      <c r="Z567" s="71"/>
      <c r="AA567" s="72" t="s">
        <v>1413</v>
      </c>
      <c r="AC567" s="22"/>
      <c r="AD567" s="22"/>
      <c r="AE567" s="22"/>
      <c r="AF567" s="22"/>
      <c r="AG567" s="22"/>
      <c r="AH567" s="22"/>
      <c r="AI567" s="22"/>
      <c r="AJ567" s="22" t="s">
        <v>132</v>
      </c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2"/>
      <c r="BM567" s="22"/>
      <c r="BN567" s="22"/>
      <c r="BO567" s="22"/>
      <c r="BP567" s="22"/>
      <c r="BS567" t="str">
        <f t="shared" si="28"/>
        <v>CORRECT</v>
      </c>
    </row>
    <row r="568" spans="2:71" x14ac:dyDescent="0.25">
      <c r="B568" s="1">
        <v>44571</v>
      </c>
      <c r="C568" t="s">
        <v>24</v>
      </c>
      <c r="D568">
        <v>1.1499999999999999</v>
      </c>
      <c r="E568" t="s">
        <v>53</v>
      </c>
      <c r="F568" s="153" t="s">
        <v>83</v>
      </c>
      <c r="G568" s="34" t="s">
        <v>1438</v>
      </c>
      <c r="H568" t="s">
        <v>17</v>
      </c>
      <c r="J568" s="3" t="s">
        <v>113</v>
      </c>
      <c r="K568" s="3" t="s">
        <v>113</v>
      </c>
      <c r="L568" s="3" t="s">
        <v>113</v>
      </c>
      <c r="M568" s="3" t="s">
        <v>113</v>
      </c>
      <c r="N568" s="3" t="s">
        <v>113</v>
      </c>
      <c r="O568" s="3" t="s">
        <v>113</v>
      </c>
      <c r="P568" s="3" t="s">
        <v>113</v>
      </c>
      <c r="Q568" s="3" t="s">
        <v>113</v>
      </c>
      <c r="R568" s="3"/>
      <c r="S568" s="3"/>
      <c r="T568" s="3"/>
      <c r="U568" s="3"/>
      <c r="V568" s="3"/>
      <c r="W568" s="3"/>
      <c r="X568" s="3"/>
      <c r="Y568" s="3"/>
      <c r="Z568" s="71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22"/>
      <c r="AW568" s="22"/>
      <c r="AX568" s="22"/>
      <c r="AY568" s="22"/>
      <c r="AZ568" s="22"/>
      <c r="BA568" s="22"/>
      <c r="BB568" s="22"/>
      <c r="BC568" s="22"/>
      <c r="BD568" s="22"/>
      <c r="BE568" s="22"/>
      <c r="BF568" s="22" t="s">
        <v>132</v>
      </c>
      <c r="BG568" s="22"/>
      <c r="BH568" s="22"/>
      <c r="BI568" s="22"/>
      <c r="BJ568" s="22"/>
      <c r="BK568" s="22"/>
      <c r="BL568" s="22"/>
      <c r="BM568" s="22"/>
      <c r="BN568" s="22"/>
      <c r="BO568" s="22"/>
      <c r="BP568" s="22"/>
      <c r="BS568" t="str">
        <f t="shared" si="28"/>
        <v>CORRECT</v>
      </c>
    </row>
    <row r="569" spans="2:71" x14ac:dyDescent="0.25">
      <c r="B569" s="1">
        <v>44571</v>
      </c>
      <c r="C569" t="s">
        <v>24</v>
      </c>
      <c r="D569">
        <v>4.583333333333333</v>
      </c>
      <c r="E569" t="s">
        <v>54</v>
      </c>
      <c r="F569" s="153" t="s">
        <v>80</v>
      </c>
      <c r="G569" s="34" t="s">
        <v>1439</v>
      </c>
      <c r="H569" t="s">
        <v>17</v>
      </c>
      <c r="J569" s="3" t="s">
        <v>113</v>
      </c>
      <c r="K569" s="3" t="s">
        <v>113</v>
      </c>
      <c r="L569" s="3" t="s">
        <v>113</v>
      </c>
      <c r="M569" s="3" t="s">
        <v>113</v>
      </c>
      <c r="N569" s="3" t="s">
        <v>113</v>
      </c>
      <c r="O569" s="3" t="s">
        <v>113</v>
      </c>
      <c r="P569" s="3" t="s">
        <v>113</v>
      </c>
      <c r="Q569" s="3" t="s">
        <v>113</v>
      </c>
      <c r="R569" s="3"/>
      <c r="S569" s="3"/>
      <c r="T569" s="3"/>
      <c r="U569" s="3"/>
      <c r="V569" s="3"/>
      <c r="W569" s="3"/>
      <c r="X569" s="3"/>
      <c r="Y569" s="3"/>
      <c r="Z569" s="71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22"/>
      <c r="AW569" s="22"/>
      <c r="AX569" s="22" t="s">
        <v>21</v>
      </c>
      <c r="AY569" s="22"/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2"/>
      <c r="BM569" s="22"/>
      <c r="BN569" s="22"/>
      <c r="BO569" s="22"/>
      <c r="BP569" s="22"/>
      <c r="BS569" t="str">
        <f t="shared" si="28"/>
        <v>CORRECT</v>
      </c>
    </row>
    <row r="570" spans="2:71" x14ac:dyDescent="0.25">
      <c r="B570" s="1">
        <v>44571</v>
      </c>
      <c r="C570" t="s">
        <v>24</v>
      </c>
      <c r="D570">
        <v>0.6166666666666667</v>
      </c>
      <c r="E570" t="s">
        <v>536</v>
      </c>
      <c r="F570" s="153" t="s">
        <v>80</v>
      </c>
      <c r="G570" s="34" t="s">
        <v>1440</v>
      </c>
      <c r="H570" t="s">
        <v>17</v>
      </c>
      <c r="J570" s="3" t="s">
        <v>113</v>
      </c>
      <c r="K570" s="3" t="s">
        <v>113</v>
      </c>
      <c r="L570" s="3" t="s">
        <v>113</v>
      </c>
      <c r="M570" s="3" t="s">
        <v>113</v>
      </c>
      <c r="N570" s="3" t="s">
        <v>113</v>
      </c>
      <c r="O570" s="3" t="s">
        <v>113</v>
      </c>
      <c r="P570" s="3" t="s">
        <v>113</v>
      </c>
      <c r="Q570" s="3" t="s">
        <v>113</v>
      </c>
      <c r="R570" s="3"/>
      <c r="S570" s="3"/>
      <c r="T570" s="3"/>
      <c r="U570" s="3"/>
      <c r="V570" s="3"/>
      <c r="W570" s="3"/>
      <c r="X570" s="3"/>
      <c r="Y570" s="3"/>
      <c r="Z570" s="71"/>
      <c r="AC570" s="22"/>
      <c r="AD570" s="22"/>
      <c r="AE570" s="22"/>
      <c r="AF570" s="22"/>
      <c r="AG570" s="22"/>
      <c r="AH570" s="22"/>
      <c r="AI570" s="22"/>
      <c r="AJ570" s="22" t="s">
        <v>21</v>
      </c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2"/>
      <c r="BM570" s="22"/>
      <c r="BN570" s="22"/>
      <c r="BO570" s="22"/>
      <c r="BP570" s="22"/>
      <c r="BS570" t="str">
        <f t="shared" si="28"/>
        <v>CORRECT</v>
      </c>
    </row>
    <row r="571" spans="2:71" x14ac:dyDescent="0.25">
      <c r="B571" s="1">
        <v>44571</v>
      </c>
      <c r="C571" t="s">
        <v>24</v>
      </c>
      <c r="D571">
        <v>1.5333333333333332</v>
      </c>
      <c r="E571" t="s">
        <v>353</v>
      </c>
      <c r="F571" s="153" t="s">
        <v>80</v>
      </c>
      <c r="G571" s="34" t="s">
        <v>1441</v>
      </c>
      <c r="H571" t="s">
        <v>17</v>
      </c>
      <c r="J571" s="3" t="s">
        <v>113</v>
      </c>
      <c r="K571" s="3" t="s">
        <v>113</v>
      </c>
      <c r="L571" s="3" t="s">
        <v>113</v>
      </c>
      <c r="M571" s="3" t="s">
        <v>113</v>
      </c>
      <c r="N571" s="3" t="s">
        <v>113</v>
      </c>
      <c r="O571" s="3" t="s">
        <v>113</v>
      </c>
      <c r="P571" s="3" t="s">
        <v>113</v>
      </c>
      <c r="Q571" s="3" t="s">
        <v>113</v>
      </c>
      <c r="R571" s="3"/>
      <c r="S571" s="3"/>
      <c r="T571" s="3"/>
      <c r="U571" s="3"/>
      <c r="V571" s="3"/>
      <c r="W571" s="3"/>
      <c r="X571" s="3"/>
      <c r="Y571" s="3"/>
      <c r="Z571" s="71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22"/>
      <c r="AW571" s="22"/>
      <c r="AX571" s="22"/>
      <c r="AY571" s="22"/>
      <c r="AZ571" s="22"/>
      <c r="BA571" s="22"/>
      <c r="BB571" s="22"/>
      <c r="BC571" s="22"/>
      <c r="BD571" s="22"/>
      <c r="BE571" s="22" t="s">
        <v>21</v>
      </c>
      <c r="BF571" s="22"/>
      <c r="BG571" s="22"/>
      <c r="BH571" s="22"/>
      <c r="BI571" s="22"/>
      <c r="BJ571" s="22"/>
      <c r="BK571" s="22"/>
      <c r="BL571" s="22"/>
      <c r="BM571" s="22"/>
      <c r="BN571" s="22"/>
      <c r="BO571" s="22"/>
      <c r="BP571" s="22"/>
      <c r="BS571" t="str">
        <f t="shared" si="28"/>
        <v>CORRECT</v>
      </c>
    </row>
    <row r="572" spans="2:71" x14ac:dyDescent="0.25">
      <c r="B572" s="1">
        <v>44571</v>
      </c>
      <c r="C572" t="s">
        <v>24</v>
      </c>
      <c r="D572">
        <v>2.5666666666666664</v>
      </c>
      <c r="E572" t="s">
        <v>49</v>
      </c>
      <c r="F572" s="153" t="s">
        <v>80</v>
      </c>
      <c r="G572" s="34" t="s">
        <v>1442</v>
      </c>
      <c r="H572" t="s">
        <v>17</v>
      </c>
      <c r="J572" s="3" t="s">
        <v>113</v>
      </c>
      <c r="K572" s="3" t="s">
        <v>113</v>
      </c>
      <c r="L572" s="3" t="s">
        <v>113</v>
      </c>
      <c r="M572" s="3" t="s">
        <v>113</v>
      </c>
      <c r="N572" s="3" t="s">
        <v>113</v>
      </c>
      <c r="O572" s="3" t="s">
        <v>113</v>
      </c>
      <c r="P572" s="3" t="s">
        <v>113</v>
      </c>
      <c r="Q572" s="3" t="s">
        <v>113</v>
      </c>
      <c r="R572" s="3"/>
      <c r="S572" s="3"/>
      <c r="T572" s="3"/>
      <c r="U572" s="3"/>
      <c r="V572" s="3"/>
      <c r="W572" s="3"/>
      <c r="X572" s="3"/>
      <c r="Y572" s="3"/>
      <c r="Z572" s="71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 t="s">
        <v>21</v>
      </c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2"/>
      <c r="BM572" s="22"/>
      <c r="BN572" s="22"/>
      <c r="BO572" s="22"/>
      <c r="BP572" s="22"/>
      <c r="BS572" t="str">
        <f t="shared" si="28"/>
        <v>CORRECT</v>
      </c>
    </row>
    <row r="573" spans="2:71" x14ac:dyDescent="0.25">
      <c r="B573" s="1">
        <v>44571</v>
      </c>
      <c r="C573" t="s">
        <v>24</v>
      </c>
      <c r="D573">
        <v>2.8833333333333333</v>
      </c>
      <c r="E573" t="s">
        <v>53</v>
      </c>
      <c r="F573" s="153" t="s">
        <v>80</v>
      </c>
      <c r="G573" s="34" t="s">
        <v>1443</v>
      </c>
      <c r="H573" t="s">
        <v>17</v>
      </c>
      <c r="J573" s="3" t="s">
        <v>113</v>
      </c>
      <c r="K573" s="3" t="s">
        <v>113</v>
      </c>
      <c r="L573" s="3" t="s">
        <v>113</v>
      </c>
      <c r="M573" s="3" t="s">
        <v>113</v>
      </c>
      <c r="N573" s="3" t="s">
        <v>113</v>
      </c>
      <c r="O573" s="3" t="s">
        <v>113</v>
      </c>
      <c r="P573" s="3" t="s">
        <v>113</v>
      </c>
      <c r="Q573" s="3" t="s">
        <v>113</v>
      </c>
      <c r="R573" s="3"/>
      <c r="S573" s="3"/>
      <c r="T573" s="3"/>
      <c r="U573" s="3"/>
      <c r="V573" s="3"/>
      <c r="W573" s="3"/>
      <c r="X573" s="3"/>
      <c r="Y573" s="3"/>
      <c r="Z573" s="71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2"/>
      <c r="BF573" s="22" t="s">
        <v>21</v>
      </c>
      <c r="BG573" s="22"/>
      <c r="BH573" s="22"/>
      <c r="BI573" s="22"/>
      <c r="BJ573" s="22"/>
      <c r="BK573" s="22"/>
      <c r="BL573" s="22"/>
      <c r="BM573" s="22"/>
      <c r="BN573" s="22"/>
      <c r="BO573" s="22"/>
      <c r="BP573" s="22"/>
      <c r="BS573" t="str">
        <f t="shared" si="28"/>
        <v>CORRECT</v>
      </c>
    </row>
    <row r="574" spans="2:71" x14ac:dyDescent="0.25">
      <c r="B574" s="1">
        <v>44571</v>
      </c>
      <c r="C574" t="s">
        <v>24</v>
      </c>
      <c r="D574">
        <v>2.0166666666666666</v>
      </c>
      <c r="E574" t="s">
        <v>8</v>
      </c>
      <c r="F574" s="153" t="s">
        <v>80</v>
      </c>
      <c r="G574" s="34" t="s">
        <v>1444</v>
      </c>
      <c r="H574" t="s">
        <v>17</v>
      </c>
      <c r="J574" s="3" t="s">
        <v>113</v>
      </c>
      <c r="K574" s="3" t="s">
        <v>113</v>
      </c>
      <c r="L574" s="3" t="s">
        <v>113</v>
      </c>
      <c r="M574" s="3" t="s">
        <v>113</v>
      </c>
      <c r="N574" s="3" t="s">
        <v>113</v>
      </c>
      <c r="O574" s="3" t="s">
        <v>113</v>
      </c>
      <c r="P574" s="3" t="s">
        <v>113</v>
      </c>
      <c r="Q574" s="3" t="s">
        <v>113</v>
      </c>
      <c r="R574" s="3"/>
      <c r="S574" s="3"/>
      <c r="T574" s="3"/>
      <c r="U574" s="3"/>
      <c r="V574" s="3"/>
      <c r="W574" s="3"/>
      <c r="X574" s="3"/>
      <c r="Y574" s="3"/>
      <c r="Z574" s="71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 t="s">
        <v>21</v>
      </c>
      <c r="AP574" s="22"/>
      <c r="AQ574" s="22"/>
      <c r="AR574" s="22"/>
      <c r="AS574" s="22"/>
      <c r="AT574" s="22"/>
      <c r="AU574" s="22"/>
      <c r="AV574" s="22"/>
      <c r="AW574" s="22"/>
      <c r="AX574" s="22"/>
      <c r="AY574" s="22"/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2"/>
      <c r="BM574" s="22"/>
      <c r="BN574" s="22"/>
      <c r="BO574" s="22"/>
      <c r="BP574" s="22"/>
      <c r="BS574" t="str">
        <f t="shared" si="28"/>
        <v>CORRECT</v>
      </c>
    </row>
    <row r="575" spans="2:71" x14ac:dyDescent="0.25">
      <c r="B575" s="1">
        <v>44586</v>
      </c>
      <c r="C575">
        <v>700</v>
      </c>
      <c r="D575">
        <v>3.2666666666666702</v>
      </c>
      <c r="E575" t="s">
        <v>53</v>
      </c>
      <c r="F575" s="3" t="s">
        <v>80</v>
      </c>
      <c r="G575" s="34" t="s">
        <v>1454</v>
      </c>
      <c r="H575" t="s">
        <v>17</v>
      </c>
      <c r="J575" s="3" t="s">
        <v>113</v>
      </c>
      <c r="K575" s="3" t="s">
        <v>113</v>
      </c>
      <c r="L575" s="3" t="s">
        <v>113</v>
      </c>
      <c r="M575" s="3" t="s">
        <v>113</v>
      </c>
      <c r="N575" s="3" t="s">
        <v>113</v>
      </c>
      <c r="O575" s="3" t="s">
        <v>113</v>
      </c>
      <c r="P575" s="3" t="s">
        <v>113</v>
      </c>
      <c r="Q575" s="3" t="s">
        <v>113</v>
      </c>
      <c r="R575" s="3"/>
      <c r="S575" s="3"/>
      <c r="T575" s="3"/>
      <c r="U575" s="3"/>
      <c r="V575" s="3"/>
      <c r="W575" s="3"/>
      <c r="X575" s="3"/>
      <c r="Y575" s="3"/>
      <c r="Z575" s="71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22"/>
      <c r="AW575" s="22"/>
      <c r="AX575" s="22"/>
      <c r="AY575" s="22"/>
      <c r="AZ575" s="22"/>
      <c r="BA575" s="22"/>
      <c r="BB575" s="22"/>
      <c r="BC575" s="22"/>
      <c r="BD575" s="22"/>
      <c r="BE575" s="22"/>
      <c r="BF575" s="22" t="s">
        <v>21</v>
      </c>
      <c r="BG575" s="22"/>
      <c r="BH575" s="22"/>
      <c r="BI575" s="22"/>
      <c r="BJ575" s="22"/>
      <c r="BK575" s="22"/>
      <c r="BL575" s="22"/>
      <c r="BM575" s="22"/>
      <c r="BN575" s="22"/>
      <c r="BO575" s="22"/>
      <c r="BP575" s="22"/>
      <c r="BS575" t="str">
        <f t="shared" si="28"/>
        <v>CORRECT</v>
      </c>
    </row>
    <row r="576" spans="2:71" x14ac:dyDescent="0.25">
      <c r="B576" s="1">
        <v>44586</v>
      </c>
      <c r="C576" t="s">
        <v>24</v>
      </c>
      <c r="D576">
        <v>1.56666666666667</v>
      </c>
      <c r="E576" t="s">
        <v>56</v>
      </c>
      <c r="F576" s="3" t="s">
        <v>80</v>
      </c>
      <c r="G576" s="34" t="s">
        <v>1455</v>
      </c>
      <c r="H576" t="s">
        <v>17</v>
      </c>
      <c r="J576" s="3" t="s">
        <v>113</v>
      </c>
      <c r="K576" s="3" t="s">
        <v>113</v>
      </c>
      <c r="L576" s="3" t="s">
        <v>113</v>
      </c>
      <c r="M576" s="3" t="s">
        <v>113</v>
      </c>
      <c r="N576" s="3" t="s">
        <v>113</v>
      </c>
      <c r="O576" s="3" t="s">
        <v>113</v>
      </c>
      <c r="P576" s="3" t="s">
        <v>113</v>
      </c>
      <c r="Q576" s="3" t="s">
        <v>113</v>
      </c>
      <c r="R576" s="3"/>
      <c r="S576" s="3"/>
      <c r="T576" s="3"/>
      <c r="U576" s="3"/>
      <c r="V576" s="3"/>
      <c r="W576" s="3"/>
      <c r="X576" s="3"/>
      <c r="Y576" s="3"/>
      <c r="Z576" s="71"/>
      <c r="AC576" s="22"/>
      <c r="AD576" s="22"/>
      <c r="AE576" s="22"/>
      <c r="AF576" s="22"/>
      <c r="AG576" s="22"/>
      <c r="AH576" s="22" t="s">
        <v>21</v>
      </c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2"/>
      <c r="BM576" s="22"/>
      <c r="BN576" s="22"/>
      <c r="BO576" s="22"/>
      <c r="BP576" s="22"/>
      <c r="BS576" t="str">
        <f t="shared" si="28"/>
        <v>CORRECT</v>
      </c>
    </row>
    <row r="577" spans="2:71" x14ac:dyDescent="0.25">
      <c r="B577" s="1">
        <v>44586</v>
      </c>
      <c r="C577">
        <v>700</v>
      </c>
      <c r="D577">
        <v>3.0833333333333299</v>
      </c>
      <c r="E577" t="s">
        <v>55</v>
      </c>
      <c r="F577" s="3" t="s">
        <v>83</v>
      </c>
      <c r="G577" s="34" t="s">
        <v>1456</v>
      </c>
      <c r="H577" t="s">
        <v>17</v>
      </c>
      <c r="J577" s="3" t="s">
        <v>113</v>
      </c>
      <c r="K577" s="3" t="s">
        <v>113</v>
      </c>
      <c r="L577" s="3" t="s">
        <v>113</v>
      </c>
      <c r="M577" s="3" t="s">
        <v>113</v>
      </c>
      <c r="N577" s="3" t="s">
        <v>113</v>
      </c>
      <c r="O577" s="3" t="s">
        <v>113</v>
      </c>
      <c r="P577" s="3" t="s">
        <v>113</v>
      </c>
      <c r="Q577" s="3" t="s">
        <v>113</v>
      </c>
      <c r="R577" s="3"/>
      <c r="S577" s="3"/>
      <c r="T577" s="3"/>
      <c r="U577" s="3"/>
      <c r="V577" s="3"/>
      <c r="W577" s="3"/>
      <c r="X577" s="3"/>
      <c r="Y577" s="3"/>
      <c r="Z577" s="71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22"/>
      <c r="AW577" s="22"/>
      <c r="AX577" s="22"/>
      <c r="AY577" s="22" t="s">
        <v>132</v>
      </c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2"/>
      <c r="BM577" s="22"/>
      <c r="BN577" s="22"/>
      <c r="BO577" s="22"/>
      <c r="BP577" s="22"/>
      <c r="BS577" t="str">
        <f t="shared" si="28"/>
        <v>CORRECT</v>
      </c>
    </row>
    <row r="578" spans="2:71" x14ac:dyDescent="0.25">
      <c r="B578" s="1">
        <v>44586</v>
      </c>
      <c r="C578" t="s">
        <v>24</v>
      </c>
      <c r="D578">
        <v>2.4</v>
      </c>
      <c r="E578" t="s">
        <v>56</v>
      </c>
      <c r="F578" s="3" t="s">
        <v>80</v>
      </c>
      <c r="G578" s="34" t="s">
        <v>1457</v>
      </c>
      <c r="H578" t="s">
        <v>17</v>
      </c>
      <c r="J578" s="3" t="s">
        <v>113</v>
      </c>
      <c r="K578" s="3" t="s">
        <v>113</v>
      </c>
      <c r="L578" s="3" t="s">
        <v>113</v>
      </c>
      <c r="M578" s="3" t="s">
        <v>113</v>
      </c>
      <c r="N578" s="3" t="s">
        <v>113</v>
      </c>
      <c r="O578" s="3" t="s">
        <v>113</v>
      </c>
      <c r="P578" s="3" t="s">
        <v>113</v>
      </c>
      <c r="Q578" s="3" t="s">
        <v>113</v>
      </c>
      <c r="R578" s="3"/>
      <c r="S578" s="3"/>
      <c r="T578" s="3"/>
      <c r="U578" s="3"/>
      <c r="V578" s="3"/>
      <c r="W578" s="3"/>
      <c r="X578" s="3"/>
      <c r="Y578" s="3"/>
      <c r="Z578" s="71"/>
      <c r="AC578" s="22"/>
      <c r="AD578" s="22"/>
      <c r="AE578" s="22"/>
      <c r="AF578" s="22"/>
      <c r="AG578" s="22"/>
      <c r="AH578" s="22" t="s">
        <v>21</v>
      </c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22"/>
      <c r="AW578" s="22"/>
      <c r="AX578" s="22"/>
      <c r="AY578" s="22"/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2"/>
      <c r="BM578" s="22"/>
      <c r="BN578" s="22"/>
      <c r="BO578" s="22"/>
      <c r="BP578" s="22"/>
      <c r="BS578" t="str">
        <f t="shared" si="28"/>
        <v>CORRECT</v>
      </c>
    </row>
    <row r="579" spans="2:71" x14ac:dyDescent="0.25">
      <c r="B579" s="1">
        <v>44586</v>
      </c>
      <c r="C579" t="s">
        <v>24</v>
      </c>
      <c r="D579">
        <v>3.85</v>
      </c>
      <c r="E579" t="s">
        <v>535</v>
      </c>
      <c r="F579" s="3" t="s">
        <v>80</v>
      </c>
      <c r="G579" s="34" t="s">
        <v>1458</v>
      </c>
      <c r="H579" t="s">
        <v>17</v>
      </c>
      <c r="J579" s="3" t="s">
        <v>113</v>
      </c>
      <c r="K579" s="3" t="s">
        <v>113</v>
      </c>
      <c r="L579" s="3" t="s">
        <v>113</v>
      </c>
      <c r="M579" s="3" t="s">
        <v>113</v>
      </c>
      <c r="N579" s="3" t="s">
        <v>113</v>
      </c>
      <c r="O579" s="3" t="s">
        <v>113</v>
      </c>
      <c r="P579" s="3" t="s">
        <v>113</v>
      </c>
      <c r="Q579" s="3" t="s">
        <v>113</v>
      </c>
      <c r="R579" s="3"/>
      <c r="S579" s="3"/>
      <c r="T579" s="3"/>
      <c r="U579" s="3"/>
      <c r="V579" s="3"/>
      <c r="W579" s="3"/>
      <c r="X579" s="3"/>
      <c r="Y579" s="3"/>
      <c r="Z579" s="71"/>
      <c r="AC579" s="22"/>
      <c r="AD579" s="22"/>
      <c r="AE579" s="22"/>
      <c r="AF579" s="22"/>
      <c r="AG579" s="22"/>
      <c r="AH579" s="22"/>
      <c r="AI579" s="22" t="s">
        <v>21</v>
      </c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2"/>
      <c r="BM579" s="22"/>
      <c r="BN579" s="22"/>
      <c r="BO579" s="22"/>
      <c r="BP579" s="22"/>
      <c r="BS579" t="str">
        <f t="shared" si="28"/>
        <v>CORRECT</v>
      </c>
    </row>
    <row r="580" spans="2:71" x14ac:dyDescent="0.25">
      <c r="B580" s="1">
        <v>44586</v>
      </c>
      <c r="C580">
        <v>700</v>
      </c>
      <c r="D580">
        <v>4.5333333333333332</v>
      </c>
      <c r="E580" t="s">
        <v>63</v>
      </c>
      <c r="F580" s="3" t="s">
        <v>80</v>
      </c>
      <c r="G580" s="34" t="s">
        <v>1459</v>
      </c>
      <c r="H580" t="s">
        <v>17</v>
      </c>
      <c r="J580" s="3" t="s">
        <v>113</v>
      </c>
      <c r="K580" s="3" t="s">
        <v>113</v>
      </c>
      <c r="L580" s="3" t="s">
        <v>113</v>
      </c>
      <c r="M580" s="3" t="s">
        <v>113</v>
      </c>
      <c r="N580" s="3" t="s">
        <v>113</v>
      </c>
      <c r="O580" s="3" t="s">
        <v>113</v>
      </c>
      <c r="P580" s="3" t="s">
        <v>113</v>
      </c>
      <c r="Q580" s="3" t="s">
        <v>113</v>
      </c>
      <c r="R580" s="3"/>
      <c r="S580" s="3"/>
      <c r="T580" s="3"/>
      <c r="U580" s="3"/>
      <c r="V580" s="3"/>
      <c r="W580" s="3"/>
      <c r="X580" s="3"/>
      <c r="Y580" s="3"/>
      <c r="Z580" s="71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  <c r="AY580" s="22"/>
      <c r="AZ580" s="22"/>
      <c r="BA580" s="22"/>
      <c r="BB580" s="22"/>
      <c r="BC580" s="22"/>
      <c r="BD580" s="22"/>
      <c r="BE580" s="22"/>
      <c r="BF580" s="22"/>
      <c r="BG580" s="22"/>
      <c r="BH580" s="22" t="s">
        <v>21</v>
      </c>
      <c r="BI580" s="22"/>
      <c r="BJ580" s="22"/>
      <c r="BK580" s="22"/>
      <c r="BL580" s="22"/>
      <c r="BM580" s="22"/>
      <c r="BN580" s="22"/>
      <c r="BO580" s="22"/>
      <c r="BP580" s="22"/>
      <c r="BS580" t="str">
        <f t="shared" si="28"/>
        <v>CORRECT</v>
      </c>
    </row>
    <row r="581" spans="2:71" x14ac:dyDescent="0.25">
      <c r="B581" s="1">
        <v>44586</v>
      </c>
      <c r="C581" t="s">
        <v>24</v>
      </c>
      <c r="D581">
        <v>5.2666666666666666</v>
      </c>
      <c r="E581" t="s">
        <v>1128</v>
      </c>
      <c r="F581" s="3" t="s">
        <v>80</v>
      </c>
      <c r="G581" s="34" t="s">
        <v>1460</v>
      </c>
      <c r="H581" t="s">
        <v>17</v>
      </c>
      <c r="J581" s="3" t="s">
        <v>113</v>
      </c>
      <c r="K581" s="3" t="s">
        <v>113</v>
      </c>
      <c r="L581" s="3" t="s">
        <v>113</v>
      </c>
      <c r="M581" s="3" t="s">
        <v>113</v>
      </c>
      <c r="N581" s="3" t="s">
        <v>113</v>
      </c>
      <c r="O581" s="3" t="s">
        <v>113</v>
      </c>
      <c r="P581" s="3" t="s">
        <v>113</v>
      </c>
      <c r="Q581" s="3" t="s">
        <v>113</v>
      </c>
      <c r="R581" s="3"/>
      <c r="S581" s="3"/>
      <c r="T581" s="3"/>
      <c r="U581" s="3"/>
      <c r="V581" s="3"/>
      <c r="W581" s="3"/>
      <c r="X581" s="3"/>
      <c r="Y581" s="3"/>
      <c r="Z581" s="71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 t="s">
        <v>21</v>
      </c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P581" s="22"/>
      <c r="BS581" t="str">
        <f t="shared" si="28"/>
        <v>CORRECT</v>
      </c>
    </row>
    <row r="582" spans="2:71" x14ac:dyDescent="0.25">
      <c r="B582" s="1">
        <v>44586</v>
      </c>
      <c r="C582">
        <v>700</v>
      </c>
      <c r="D582">
        <v>2.8</v>
      </c>
      <c r="E582" t="s">
        <v>54</v>
      </c>
      <c r="F582" s="3" t="s">
        <v>80</v>
      </c>
      <c r="G582" s="34" t="s">
        <v>1461</v>
      </c>
      <c r="H582" t="s">
        <v>17</v>
      </c>
      <c r="J582" s="3" t="s">
        <v>113</v>
      </c>
      <c r="K582" s="3" t="s">
        <v>113</v>
      </c>
      <c r="L582" s="3" t="s">
        <v>113</v>
      </c>
      <c r="M582" s="3" t="s">
        <v>113</v>
      </c>
      <c r="N582" s="3" t="s">
        <v>113</v>
      </c>
      <c r="O582" s="3" t="s">
        <v>113</v>
      </c>
      <c r="P582" s="3" t="s">
        <v>113</v>
      </c>
      <c r="Q582" s="3" t="s">
        <v>113</v>
      </c>
      <c r="R582" s="3"/>
      <c r="S582" s="3"/>
      <c r="T582" s="3"/>
      <c r="U582" s="3"/>
      <c r="V582" s="3"/>
      <c r="W582" s="3"/>
      <c r="X582" s="3"/>
      <c r="Y582" s="3"/>
      <c r="Z582" s="71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 t="s">
        <v>21</v>
      </c>
      <c r="AY582" s="22"/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2"/>
      <c r="BM582" s="22"/>
      <c r="BN582" s="22"/>
      <c r="BO582" s="22"/>
      <c r="BP582" s="22"/>
      <c r="BS582" t="str">
        <f t="shared" si="28"/>
        <v>CORRECT</v>
      </c>
    </row>
    <row r="583" spans="2:71" x14ac:dyDescent="0.25">
      <c r="B583" s="1">
        <v>44590</v>
      </c>
      <c r="C583" t="s">
        <v>24</v>
      </c>
      <c r="D583">
        <v>6.9333333333333336</v>
      </c>
      <c r="E583" t="s">
        <v>53</v>
      </c>
      <c r="F583" t="s">
        <v>83</v>
      </c>
      <c r="G583" s="34" t="s">
        <v>1502</v>
      </c>
      <c r="H583" t="s">
        <v>17</v>
      </c>
      <c r="J583" s="3" t="s">
        <v>113</v>
      </c>
      <c r="K583" s="3" t="s">
        <v>113</v>
      </c>
      <c r="L583" s="3" t="s">
        <v>113</v>
      </c>
      <c r="M583" s="3" t="s">
        <v>113</v>
      </c>
      <c r="N583" s="3" t="s">
        <v>113</v>
      </c>
      <c r="O583" s="3" t="s">
        <v>113</v>
      </c>
      <c r="P583" s="3" t="s">
        <v>113</v>
      </c>
      <c r="Q583" s="3" t="s">
        <v>113</v>
      </c>
      <c r="R583" s="3" t="s">
        <v>113</v>
      </c>
      <c r="S583" s="3" t="s">
        <v>113</v>
      </c>
      <c r="T583" s="3" t="s">
        <v>113</v>
      </c>
      <c r="U583" s="3" t="s">
        <v>113</v>
      </c>
      <c r="V583" s="3" t="s">
        <v>113</v>
      </c>
      <c r="W583" s="3" t="s">
        <v>113</v>
      </c>
      <c r="X583" s="3" t="s">
        <v>113</v>
      </c>
      <c r="Y583" s="3"/>
      <c r="Z583" s="71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22"/>
      <c r="AW583" s="22"/>
      <c r="AX583" s="22"/>
      <c r="AY583" s="22"/>
      <c r="AZ583" s="22"/>
      <c r="BA583" s="22"/>
      <c r="BB583" s="22"/>
      <c r="BC583" s="22"/>
      <c r="BD583" s="22"/>
      <c r="BE583" s="22"/>
      <c r="BF583" s="22" t="s">
        <v>132</v>
      </c>
      <c r="BG583" s="22"/>
      <c r="BH583" s="22"/>
      <c r="BI583" s="22"/>
      <c r="BJ583" s="22"/>
      <c r="BK583" s="22"/>
      <c r="BL583" s="22"/>
      <c r="BM583" s="22"/>
      <c r="BN583" s="22"/>
      <c r="BO583" s="22"/>
      <c r="BP583" s="22"/>
      <c r="BS583" t="str">
        <f t="shared" si="28"/>
        <v>CORRECT</v>
      </c>
    </row>
    <row r="584" spans="2:71" x14ac:dyDescent="0.25">
      <c r="B584" s="1">
        <v>44590</v>
      </c>
      <c r="C584" t="s">
        <v>24</v>
      </c>
      <c r="D584">
        <v>5.45</v>
      </c>
      <c r="E584" t="s">
        <v>54</v>
      </c>
      <c r="F584" t="s">
        <v>83</v>
      </c>
      <c r="G584" s="34" t="s">
        <v>1503</v>
      </c>
      <c r="H584" t="s">
        <v>17</v>
      </c>
      <c r="J584" s="3" t="s">
        <v>113</v>
      </c>
      <c r="K584" s="3" t="s">
        <v>113</v>
      </c>
      <c r="L584" s="3" t="s">
        <v>113</v>
      </c>
      <c r="M584" s="3" t="s">
        <v>113</v>
      </c>
      <c r="N584" s="3" t="s">
        <v>113</v>
      </c>
      <c r="O584" s="3" t="s">
        <v>113</v>
      </c>
      <c r="P584" s="3" t="s">
        <v>113</v>
      </c>
      <c r="Q584" s="3" t="s">
        <v>113</v>
      </c>
      <c r="R584" s="3" t="s">
        <v>113</v>
      </c>
      <c r="S584" s="3" t="s">
        <v>113</v>
      </c>
      <c r="T584" s="3" t="s">
        <v>113</v>
      </c>
      <c r="U584" s="3" t="s">
        <v>113</v>
      </c>
      <c r="V584" s="3" t="s">
        <v>113</v>
      </c>
      <c r="W584" s="3" t="s">
        <v>113</v>
      </c>
      <c r="X584" s="3" t="s">
        <v>113</v>
      </c>
      <c r="Y584" s="3"/>
      <c r="Z584" s="71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 t="s">
        <v>132</v>
      </c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  <c r="BP584" s="22"/>
      <c r="BS584" t="str">
        <f t="shared" si="28"/>
        <v>CORRECT</v>
      </c>
    </row>
    <row r="585" spans="2:71" x14ac:dyDescent="0.25">
      <c r="B585" s="1">
        <v>44590</v>
      </c>
      <c r="C585" t="s">
        <v>24</v>
      </c>
      <c r="D585">
        <v>2.85</v>
      </c>
      <c r="E585" t="s">
        <v>54</v>
      </c>
      <c r="F585" t="s">
        <v>80</v>
      </c>
      <c r="G585" s="34" t="s">
        <v>1504</v>
      </c>
      <c r="H585" t="s">
        <v>17</v>
      </c>
      <c r="J585" s="3" t="s">
        <v>113</v>
      </c>
      <c r="K585" s="3" t="s">
        <v>113</v>
      </c>
      <c r="L585" s="3" t="s">
        <v>113</v>
      </c>
      <c r="M585" s="3" t="s">
        <v>113</v>
      </c>
      <c r="N585" s="3" t="s">
        <v>113</v>
      </c>
      <c r="O585" s="3" t="s">
        <v>113</v>
      </c>
      <c r="P585" s="3" t="s">
        <v>113</v>
      </c>
      <c r="Q585" s="3" t="s">
        <v>113</v>
      </c>
      <c r="R585" s="3" t="s">
        <v>113</v>
      </c>
      <c r="S585" s="3" t="s">
        <v>113</v>
      </c>
      <c r="T585" s="3" t="s">
        <v>113</v>
      </c>
      <c r="U585" s="3" t="s">
        <v>113</v>
      </c>
      <c r="V585" s="3" t="s">
        <v>113</v>
      </c>
      <c r="W585" s="3" t="s">
        <v>113</v>
      </c>
      <c r="X585" s="3" t="s">
        <v>113</v>
      </c>
      <c r="Y585" s="3"/>
      <c r="Z585" s="71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 t="s">
        <v>21</v>
      </c>
      <c r="AY585" s="22"/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2"/>
      <c r="BM585" s="22"/>
      <c r="BN585" s="22"/>
      <c r="BO585" s="22"/>
      <c r="BP585" s="22"/>
      <c r="BS585" t="str">
        <f t="shared" si="28"/>
        <v>CORRECT</v>
      </c>
    </row>
    <row r="586" spans="2:71" x14ac:dyDescent="0.25">
      <c r="B586" s="1">
        <v>44590</v>
      </c>
      <c r="C586" t="s">
        <v>24</v>
      </c>
      <c r="D586">
        <v>0.38333333333333336</v>
      </c>
      <c r="E586" t="s">
        <v>513</v>
      </c>
      <c r="F586" t="s">
        <v>80</v>
      </c>
      <c r="G586" s="34" t="s">
        <v>1505</v>
      </c>
      <c r="H586" t="s">
        <v>17</v>
      </c>
      <c r="J586" s="3" t="s">
        <v>113</v>
      </c>
      <c r="K586" s="3" t="s">
        <v>113</v>
      </c>
      <c r="L586" s="3" t="s">
        <v>113</v>
      </c>
      <c r="M586" s="3" t="s">
        <v>113</v>
      </c>
      <c r="N586" s="3" t="s">
        <v>113</v>
      </c>
      <c r="O586" s="3" t="s">
        <v>113</v>
      </c>
      <c r="P586" s="3" t="s">
        <v>113</v>
      </c>
      <c r="Q586" s="3" t="s">
        <v>113</v>
      </c>
      <c r="R586" s="3" t="s">
        <v>113</v>
      </c>
      <c r="S586" s="3" t="s">
        <v>113</v>
      </c>
      <c r="T586" s="3" t="s">
        <v>113</v>
      </c>
      <c r="U586" s="3" t="s">
        <v>113</v>
      </c>
      <c r="V586" s="3" t="s">
        <v>113</v>
      </c>
      <c r="W586" s="3" t="s">
        <v>113</v>
      </c>
      <c r="X586" s="3" t="s">
        <v>113</v>
      </c>
      <c r="Y586" s="3"/>
      <c r="Z586" s="71"/>
      <c r="AC586" s="22"/>
      <c r="AD586" s="22"/>
      <c r="AE586" s="22"/>
      <c r="AF586" s="22" t="s">
        <v>78</v>
      </c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22"/>
      <c r="AW586" s="22"/>
      <c r="AX586" s="22"/>
      <c r="AY586" s="22"/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2"/>
      <c r="BM586" s="22"/>
      <c r="BN586" s="22"/>
      <c r="BO586" s="22"/>
      <c r="BP586" s="22"/>
      <c r="BS586" t="str">
        <f t="shared" si="28"/>
        <v>CORRECT</v>
      </c>
    </row>
    <row r="587" spans="2:71" x14ac:dyDescent="0.25">
      <c r="B587" s="1">
        <v>44590</v>
      </c>
      <c r="C587" t="s">
        <v>24</v>
      </c>
      <c r="D587">
        <v>2.4500000000000002</v>
      </c>
      <c r="E587" t="s">
        <v>53</v>
      </c>
      <c r="F587" t="s">
        <v>80</v>
      </c>
      <c r="G587" s="34" t="s">
        <v>1506</v>
      </c>
      <c r="H587" t="s">
        <v>17</v>
      </c>
      <c r="J587" s="3" t="s">
        <v>113</v>
      </c>
      <c r="K587" s="3" t="s">
        <v>113</v>
      </c>
      <c r="L587" s="3" t="s">
        <v>113</v>
      </c>
      <c r="M587" s="3" t="s">
        <v>113</v>
      </c>
      <c r="N587" s="3" t="s">
        <v>113</v>
      </c>
      <c r="O587" s="3" t="s">
        <v>113</v>
      </c>
      <c r="P587" s="3" t="s">
        <v>113</v>
      </c>
      <c r="Q587" s="3" t="s">
        <v>113</v>
      </c>
      <c r="R587" s="3" t="s">
        <v>113</v>
      </c>
      <c r="S587" s="3" t="s">
        <v>113</v>
      </c>
      <c r="T587" s="3" t="s">
        <v>113</v>
      </c>
      <c r="U587" s="3" t="s">
        <v>113</v>
      </c>
      <c r="V587" s="3" t="s">
        <v>113</v>
      </c>
      <c r="W587" s="3" t="s">
        <v>113</v>
      </c>
      <c r="X587" s="3" t="s">
        <v>113</v>
      </c>
      <c r="Y587" s="3"/>
      <c r="Z587" s="71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/>
      <c r="AT587" s="22"/>
      <c r="AU587" s="22"/>
      <c r="AV587" s="22"/>
      <c r="AW587" s="22"/>
      <c r="AX587" s="22"/>
      <c r="AY587" s="22"/>
      <c r="AZ587" s="22"/>
      <c r="BA587" s="22"/>
      <c r="BB587" s="22"/>
      <c r="BC587" s="22"/>
      <c r="BD587" s="22"/>
      <c r="BE587" s="22"/>
      <c r="BF587" s="22" t="s">
        <v>21</v>
      </c>
      <c r="BG587" s="22"/>
      <c r="BH587" s="22"/>
      <c r="BI587" s="22"/>
      <c r="BJ587" s="22"/>
      <c r="BK587" s="22"/>
      <c r="BL587" s="22"/>
      <c r="BM587" s="22"/>
      <c r="BN587" s="22"/>
      <c r="BO587" s="22"/>
      <c r="BP587" s="22"/>
      <c r="BS587" t="str">
        <f t="shared" si="28"/>
        <v>CORRECT</v>
      </c>
    </row>
    <row r="588" spans="2:71" x14ac:dyDescent="0.25">
      <c r="B588" s="1">
        <v>44590</v>
      </c>
      <c r="C588" t="s">
        <v>24</v>
      </c>
      <c r="D588">
        <v>2.4833333333333334</v>
      </c>
      <c r="E588" t="s">
        <v>53</v>
      </c>
      <c r="F588" t="s">
        <v>83</v>
      </c>
      <c r="G588" s="34" t="s">
        <v>1507</v>
      </c>
      <c r="H588" t="s">
        <v>17</v>
      </c>
      <c r="J588" s="3" t="s">
        <v>113</v>
      </c>
      <c r="K588" s="3" t="s">
        <v>113</v>
      </c>
      <c r="L588" s="3" t="s">
        <v>113</v>
      </c>
      <c r="M588" s="3" t="s">
        <v>113</v>
      </c>
      <c r="N588" s="3" t="s">
        <v>113</v>
      </c>
      <c r="O588" s="3" t="s">
        <v>113</v>
      </c>
      <c r="P588" s="3" t="s">
        <v>113</v>
      </c>
      <c r="Q588" s="3" t="s">
        <v>113</v>
      </c>
      <c r="R588" s="3" t="s">
        <v>113</v>
      </c>
      <c r="S588" s="3" t="s">
        <v>113</v>
      </c>
      <c r="T588" s="3" t="s">
        <v>113</v>
      </c>
      <c r="U588" s="3" t="s">
        <v>113</v>
      </c>
      <c r="V588" s="3" t="s">
        <v>113</v>
      </c>
      <c r="W588" s="3" t="s">
        <v>113</v>
      </c>
      <c r="X588" s="3" t="s">
        <v>113</v>
      </c>
      <c r="Y588" s="3"/>
      <c r="Z588" s="71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2"/>
      <c r="BF588" s="22" t="s">
        <v>132</v>
      </c>
      <c r="BG588" s="22"/>
      <c r="BH588" s="22"/>
      <c r="BI588" s="22"/>
      <c r="BJ588" s="22"/>
      <c r="BK588" s="22"/>
      <c r="BL588" s="22"/>
      <c r="BM588" s="22"/>
      <c r="BN588" s="22"/>
      <c r="BO588" s="22"/>
      <c r="BP588" s="22"/>
      <c r="BS588" t="str">
        <f t="shared" si="28"/>
        <v>CORRECT</v>
      </c>
    </row>
    <row r="589" spans="2:71" x14ac:dyDescent="0.25">
      <c r="B589" s="1">
        <v>44590</v>
      </c>
      <c r="C589" t="s">
        <v>24</v>
      </c>
      <c r="D589">
        <v>1.2</v>
      </c>
      <c r="E589" t="s">
        <v>53</v>
      </c>
      <c r="F589" t="s">
        <v>83</v>
      </c>
      <c r="G589" s="34" t="s">
        <v>1508</v>
      </c>
      <c r="H589" t="s">
        <v>17</v>
      </c>
      <c r="J589" s="3" t="s">
        <v>113</v>
      </c>
      <c r="K589" s="3" t="s">
        <v>113</v>
      </c>
      <c r="L589" s="3" t="s">
        <v>113</v>
      </c>
      <c r="M589" s="3" t="s">
        <v>113</v>
      </c>
      <c r="N589" s="3" t="s">
        <v>113</v>
      </c>
      <c r="O589" s="3" t="s">
        <v>113</v>
      </c>
      <c r="P589" s="3" t="s">
        <v>113</v>
      </c>
      <c r="Q589" s="3" t="s">
        <v>113</v>
      </c>
      <c r="R589" s="3" t="s">
        <v>113</v>
      </c>
      <c r="S589" s="3" t="s">
        <v>113</v>
      </c>
      <c r="T589" s="3" t="s">
        <v>113</v>
      </c>
      <c r="U589" s="3" t="s">
        <v>113</v>
      </c>
      <c r="V589" s="3" t="s">
        <v>113</v>
      </c>
      <c r="W589" s="3" t="s">
        <v>113</v>
      </c>
      <c r="X589" s="3" t="s">
        <v>113</v>
      </c>
      <c r="Y589" s="3"/>
      <c r="Z589" s="71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 t="s">
        <v>132</v>
      </c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S589" t="str">
        <f t="shared" si="28"/>
        <v>CORRECT</v>
      </c>
    </row>
    <row r="590" spans="2:71" x14ac:dyDescent="0.25">
      <c r="B590" s="1">
        <v>44590</v>
      </c>
      <c r="C590" t="s">
        <v>24</v>
      </c>
      <c r="D590">
        <v>3.3333333333333335</v>
      </c>
      <c r="E590" t="s">
        <v>53</v>
      </c>
      <c r="F590" t="s">
        <v>80</v>
      </c>
      <c r="G590" s="34" t="s">
        <v>1509</v>
      </c>
      <c r="H590" t="s">
        <v>17</v>
      </c>
      <c r="J590" s="3" t="s">
        <v>113</v>
      </c>
      <c r="K590" s="3" t="s">
        <v>113</v>
      </c>
      <c r="L590" s="3" t="s">
        <v>113</v>
      </c>
      <c r="M590" s="3" t="s">
        <v>113</v>
      </c>
      <c r="N590" s="3" t="s">
        <v>113</v>
      </c>
      <c r="O590" s="3" t="s">
        <v>113</v>
      </c>
      <c r="P590" s="3" t="s">
        <v>113</v>
      </c>
      <c r="Q590" s="3" t="s">
        <v>113</v>
      </c>
      <c r="R590" s="3" t="s">
        <v>113</v>
      </c>
      <c r="S590" s="3" t="s">
        <v>113</v>
      </c>
      <c r="T590" s="3" t="s">
        <v>113</v>
      </c>
      <c r="U590" s="3" t="s">
        <v>113</v>
      </c>
      <c r="V590" s="3" t="s">
        <v>113</v>
      </c>
      <c r="W590" s="3" t="s">
        <v>113</v>
      </c>
      <c r="X590" s="3" t="s">
        <v>113</v>
      </c>
      <c r="Y590" s="3"/>
      <c r="Z590" s="71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22"/>
      <c r="AW590" s="22"/>
      <c r="AX590" s="22"/>
      <c r="AY590" s="22"/>
      <c r="AZ590" s="22"/>
      <c r="BA590" s="22"/>
      <c r="BB590" s="22"/>
      <c r="BC590" s="22"/>
      <c r="BD590" s="22"/>
      <c r="BE590" s="22"/>
      <c r="BF590" s="22" t="s">
        <v>21</v>
      </c>
      <c r="BG590" s="22"/>
      <c r="BH590" s="22"/>
      <c r="BI590" s="22"/>
      <c r="BJ590" s="22"/>
      <c r="BK590" s="22"/>
      <c r="BL590" s="22"/>
      <c r="BM590" s="22"/>
      <c r="BN590" s="22"/>
      <c r="BO590" s="22"/>
      <c r="BP590" s="22"/>
      <c r="BS590" t="str">
        <f t="shared" si="28"/>
        <v>CORRECT</v>
      </c>
    </row>
    <row r="591" spans="2:71" x14ac:dyDescent="0.25">
      <c r="B591" s="1">
        <v>44590</v>
      </c>
      <c r="C591" t="s">
        <v>24</v>
      </c>
      <c r="D591">
        <v>1.85</v>
      </c>
      <c r="E591" t="s">
        <v>53</v>
      </c>
      <c r="F591" t="s">
        <v>83</v>
      </c>
      <c r="G591" s="34" t="s">
        <v>1510</v>
      </c>
      <c r="H591" t="s">
        <v>17</v>
      </c>
      <c r="J591" s="3" t="s">
        <v>113</v>
      </c>
      <c r="K591" s="3" t="s">
        <v>113</v>
      </c>
      <c r="L591" s="3" t="s">
        <v>113</v>
      </c>
      <c r="M591" s="3" t="s">
        <v>113</v>
      </c>
      <c r="N591" s="3" t="s">
        <v>113</v>
      </c>
      <c r="O591" s="3" t="s">
        <v>113</v>
      </c>
      <c r="P591" s="3" t="s">
        <v>113</v>
      </c>
      <c r="Q591" s="3" t="s">
        <v>113</v>
      </c>
      <c r="R591" s="3" t="s">
        <v>113</v>
      </c>
      <c r="S591" s="3" t="s">
        <v>113</v>
      </c>
      <c r="T591" s="3" t="s">
        <v>113</v>
      </c>
      <c r="U591" s="3" t="s">
        <v>113</v>
      </c>
      <c r="V591" s="3" t="s">
        <v>113</v>
      </c>
      <c r="W591" s="3" t="s">
        <v>113</v>
      </c>
      <c r="X591" s="3" t="s">
        <v>113</v>
      </c>
      <c r="Y591" s="3"/>
      <c r="Z591" s="71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2"/>
      <c r="BF591" s="22" t="s">
        <v>132</v>
      </c>
      <c r="BG591" s="22"/>
      <c r="BH591" s="22"/>
      <c r="BI591" s="22"/>
      <c r="BJ591" s="22"/>
      <c r="BK591" s="22"/>
      <c r="BL591" s="22"/>
      <c r="BM591" s="22"/>
      <c r="BN591" s="22"/>
      <c r="BO591" s="22"/>
      <c r="BP591" s="22"/>
      <c r="BS591" t="str">
        <f t="shared" si="28"/>
        <v>CORRECT</v>
      </c>
    </row>
    <row r="592" spans="2:71" x14ac:dyDescent="0.25">
      <c r="B592" s="1">
        <v>44590</v>
      </c>
      <c r="C592" t="s">
        <v>24</v>
      </c>
      <c r="D592">
        <v>6.6666666666666666E-2</v>
      </c>
      <c r="E592" t="s">
        <v>53</v>
      </c>
      <c r="F592" t="s">
        <v>83</v>
      </c>
      <c r="G592" s="34" t="s">
        <v>1511</v>
      </c>
      <c r="H592" t="s">
        <v>17</v>
      </c>
      <c r="J592" s="3" t="s">
        <v>113</v>
      </c>
      <c r="K592" s="3" t="s">
        <v>113</v>
      </c>
      <c r="L592" s="3" t="s">
        <v>113</v>
      </c>
      <c r="M592" s="3" t="s">
        <v>113</v>
      </c>
      <c r="N592" s="3" t="s">
        <v>113</v>
      </c>
      <c r="O592" s="3" t="s">
        <v>113</v>
      </c>
      <c r="P592" s="3" t="s">
        <v>113</v>
      </c>
      <c r="Q592" s="3" t="s">
        <v>113</v>
      </c>
      <c r="R592" s="3" t="s">
        <v>113</v>
      </c>
      <c r="S592" s="3" t="s">
        <v>113</v>
      </c>
      <c r="T592" s="3" t="s">
        <v>113</v>
      </c>
      <c r="U592" s="3" t="s">
        <v>113</v>
      </c>
      <c r="V592" s="3" t="s">
        <v>113</v>
      </c>
      <c r="W592" s="3" t="s">
        <v>113</v>
      </c>
      <c r="X592" s="3" t="s">
        <v>113</v>
      </c>
      <c r="Y592" s="3"/>
      <c r="Z592" s="71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22"/>
      <c r="AW592" s="22"/>
      <c r="AX592" s="22"/>
      <c r="AY592" s="22"/>
      <c r="AZ592" s="22"/>
      <c r="BA592" s="22"/>
      <c r="BB592" s="22"/>
      <c r="BC592" s="22"/>
      <c r="BD592" s="22"/>
      <c r="BE592" s="22"/>
      <c r="BF592" s="22" t="s">
        <v>132</v>
      </c>
      <c r="BG592" s="22"/>
      <c r="BH592" s="22"/>
      <c r="BI592" s="22"/>
      <c r="BJ592" s="22"/>
      <c r="BK592" s="22"/>
      <c r="BL592" s="22"/>
      <c r="BM592" s="22"/>
      <c r="BN592" s="22"/>
      <c r="BO592" s="22"/>
      <c r="BP592" s="22"/>
      <c r="BS592" t="str">
        <f t="shared" si="28"/>
        <v>CORRECT</v>
      </c>
    </row>
    <row r="593" spans="2:71" x14ac:dyDescent="0.25">
      <c r="B593" s="1">
        <v>44590</v>
      </c>
      <c r="C593" t="s">
        <v>24</v>
      </c>
      <c r="D593">
        <v>0.13333333333333333</v>
      </c>
      <c r="E593" t="s">
        <v>53</v>
      </c>
      <c r="F593" t="s">
        <v>83</v>
      </c>
      <c r="G593" s="34" t="s">
        <v>1512</v>
      </c>
      <c r="H593" t="s">
        <v>17</v>
      </c>
      <c r="J593" s="3" t="s">
        <v>113</v>
      </c>
      <c r="K593" s="3" t="s">
        <v>113</v>
      </c>
      <c r="L593" s="3" t="s">
        <v>113</v>
      </c>
      <c r="M593" s="3" t="s">
        <v>113</v>
      </c>
      <c r="N593" s="3" t="s">
        <v>113</v>
      </c>
      <c r="O593" s="3" t="s">
        <v>113</v>
      </c>
      <c r="P593" s="3" t="s">
        <v>113</v>
      </c>
      <c r="Q593" s="3" t="s">
        <v>113</v>
      </c>
      <c r="R593" s="3" t="s">
        <v>113</v>
      </c>
      <c r="S593" s="3" t="s">
        <v>113</v>
      </c>
      <c r="T593" s="3" t="s">
        <v>113</v>
      </c>
      <c r="U593" s="3" t="s">
        <v>113</v>
      </c>
      <c r="V593" s="3" t="s">
        <v>113</v>
      </c>
      <c r="W593" s="3" t="s">
        <v>113</v>
      </c>
      <c r="X593" s="3" t="s">
        <v>113</v>
      </c>
      <c r="Y593" s="3"/>
      <c r="Z593" s="71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22"/>
      <c r="AW593" s="22"/>
      <c r="AX593" s="22"/>
      <c r="AY593" s="22"/>
      <c r="AZ593" s="22"/>
      <c r="BA593" s="22"/>
      <c r="BB593" s="22"/>
      <c r="BC593" s="22"/>
      <c r="BD593" s="22"/>
      <c r="BE593" s="22"/>
      <c r="BF593" s="22" t="s">
        <v>132</v>
      </c>
      <c r="BG593" s="22"/>
      <c r="BH593" s="22"/>
      <c r="BI593" s="22"/>
      <c r="BJ593" s="22"/>
      <c r="BK593" s="22"/>
      <c r="BL593" s="22"/>
      <c r="BM593" s="22"/>
      <c r="BN593" s="22"/>
      <c r="BO593" s="22"/>
      <c r="BP593" s="22"/>
      <c r="BS593" t="str">
        <f t="shared" si="28"/>
        <v>CORRECT</v>
      </c>
    </row>
    <row r="594" spans="2:71" x14ac:dyDescent="0.25">
      <c r="B594" s="1">
        <v>44590</v>
      </c>
      <c r="C594">
        <v>700</v>
      </c>
      <c r="D594">
        <v>3.45</v>
      </c>
      <c r="E594" t="s">
        <v>53</v>
      </c>
      <c r="F594" t="s">
        <v>80</v>
      </c>
      <c r="G594" s="34" t="s">
        <v>1513</v>
      </c>
      <c r="H594" t="s">
        <v>17</v>
      </c>
      <c r="J594" s="3" t="s">
        <v>113</v>
      </c>
      <c r="K594" s="3" t="s">
        <v>113</v>
      </c>
      <c r="L594" s="3" t="s">
        <v>113</v>
      </c>
      <c r="M594" s="3" t="s">
        <v>113</v>
      </c>
      <c r="N594" s="3" t="s">
        <v>113</v>
      </c>
      <c r="O594" s="3" t="s">
        <v>113</v>
      </c>
      <c r="P594" s="3" t="s">
        <v>113</v>
      </c>
      <c r="Q594" s="3" t="s">
        <v>113</v>
      </c>
      <c r="R594" s="3" t="s">
        <v>113</v>
      </c>
      <c r="S594" s="3" t="s">
        <v>113</v>
      </c>
      <c r="T594" s="3" t="s">
        <v>113</v>
      </c>
      <c r="U594" s="3" t="s">
        <v>113</v>
      </c>
      <c r="V594" s="3" t="s">
        <v>113</v>
      </c>
      <c r="W594" s="3" t="s">
        <v>113</v>
      </c>
      <c r="X594" s="3" t="s">
        <v>113</v>
      </c>
      <c r="Y594" s="3"/>
      <c r="Z594" s="71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2"/>
      <c r="BF594" s="22" t="s">
        <v>21</v>
      </c>
      <c r="BG594" s="22"/>
      <c r="BH594" s="22"/>
      <c r="BI594" s="22"/>
      <c r="BJ594" s="22"/>
      <c r="BK594" s="22"/>
      <c r="BL594" s="22"/>
      <c r="BM594" s="22"/>
      <c r="BN594" s="22"/>
      <c r="BO594" s="22"/>
      <c r="BP594" s="22"/>
      <c r="BS594" t="str">
        <f t="shared" si="28"/>
        <v>CORRECT</v>
      </c>
    </row>
    <row r="595" spans="2:71" x14ac:dyDescent="0.25">
      <c r="B595" s="1">
        <v>44590</v>
      </c>
      <c r="C595">
        <v>700</v>
      </c>
      <c r="D595">
        <v>5.15</v>
      </c>
      <c r="E595" t="s">
        <v>53</v>
      </c>
      <c r="F595" t="s">
        <v>83</v>
      </c>
      <c r="G595" s="34" t="s">
        <v>1514</v>
      </c>
      <c r="H595" t="s">
        <v>17</v>
      </c>
      <c r="J595" s="3" t="s">
        <v>113</v>
      </c>
      <c r="K595" s="3" t="s">
        <v>113</v>
      </c>
      <c r="L595" s="3" t="s">
        <v>113</v>
      </c>
      <c r="M595" s="3" t="s">
        <v>113</v>
      </c>
      <c r="N595" s="3" t="s">
        <v>113</v>
      </c>
      <c r="O595" s="3" t="s">
        <v>113</v>
      </c>
      <c r="P595" s="3" t="s">
        <v>113</v>
      </c>
      <c r="Q595" s="3" t="s">
        <v>113</v>
      </c>
      <c r="R595" s="3" t="s">
        <v>113</v>
      </c>
      <c r="S595" s="3" t="s">
        <v>113</v>
      </c>
      <c r="T595" s="3" t="s">
        <v>113</v>
      </c>
      <c r="U595" s="3" t="s">
        <v>113</v>
      </c>
      <c r="V595" s="3" t="s">
        <v>113</v>
      </c>
      <c r="W595" s="3" t="s">
        <v>113</v>
      </c>
      <c r="X595" s="3" t="s">
        <v>113</v>
      </c>
      <c r="Y595" s="3"/>
      <c r="Z595" s="71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22"/>
      <c r="AW595" s="22"/>
      <c r="AX595" s="22"/>
      <c r="AY595" s="22"/>
      <c r="AZ595" s="22"/>
      <c r="BA595" s="22"/>
      <c r="BB595" s="22"/>
      <c r="BC595" s="22"/>
      <c r="BD595" s="22"/>
      <c r="BE595" s="22"/>
      <c r="BF595" s="22" t="s">
        <v>132</v>
      </c>
      <c r="BG595" s="22"/>
      <c r="BH595" s="22"/>
      <c r="BI595" s="22"/>
      <c r="BJ595" s="22"/>
      <c r="BK595" s="22"/>
      <c r="BL595" s="22"/>
      <c r="BM595" s="22"/>
      <c r="BN595" s="22"/>
      <c r="BO595" s="22"/>
      <c r="BP595" s="22"/>
      <c r="BS595" t="str">
        <f t="shared" si="28"/>
        <v>CORRECT</v>
      </c>
    </row>
    <row r="596" spans="2:71" x14ac:dyDescent="0.25">
      <c r="B596" s="1">
        <v>44590</v>
      </c>
      <c r="C596" t="s">
        <v>24</v>
      </c>
      <c r="D596">
        <v>2.9</v>
      </c>
      <c r="E596" t="s">
        <v>53</v>
      </c>
      <c r="F596" t="s">
        <v>83</v>
      </c>
      <c r="G596" s="34" t="s">
        <v>1515</v>
      </c>
      <c r="H596" t="s">
        <v>17</v>
      </c>
      <c r="J596" s="3" t="s">
        <v>113</v>
      </c>
      <c r="K596" s="3" t="s">
        <v>113</v>
      </c>
      <c r="L596" s="3" t="s">
        <v>113</v>
      </c>
      <c r="M596" s="3" t="s">
        <v>113</v>
      </c>
      <c r="N596" s="3" t="s">
        <v>113</v>
      </c>
      <c r="O596" s="3" t="s">
        <v>113</v>
      </c>
      <c r="P596" s="3" t="s">
        <v>113</v>
      </c>
      <c r="Q596" s="3" t="s">
        <v>113</v>
      </c>
      <c r="R596" s="3" t="s">
        <v>113</v>
      </c>
      <c r="S596" s="3" t="s">
        <v>113</v>
      </c>
      <c r="T596" s="3" t="s">
        <v>113</v>
      </c>
      <c r="U596" s="3" t="s">
        <v>113</v>
      </c>
      <c r="V596" s="3" t="s">
        <v>113</v>
      </c>
      <c r="W596" s="3" t="s">
        <v>113</v>
      </c>
      <c r="X596" s="3" t="s">
        <v>113</v>
      </c>
      <c r="Y596" s="3"/>
      <c r="Z596" s="71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22"/>
      <c r="AW596" s="22"/>
      <c r="AX596" s="22"/>
      <c r="AY596" s="22"/>
      <c r="AZ596" s="22"/>
      <c r="BA596" s="22"/>
      <c r="BB596" s="22"/>
      <c r="BC596" s="22"/>
      <c r="BD596" s="22"/>
      <c r="BE596" s="22"/>
      <c r="BF596" s="22" t="s">
        <v>132</v>
      </c>
      <c r="BG596" s="22"/>
      <c r="BH596" s="22"/>
      <c r="BI596" s="22"/>
      <c r="BJ596" s="22"/>
      <c r="BK596" s="22"/>
      <c r="BL596" s="22"/>
      <c r="BM596" s="22"/>
      <c r="BN596" s="22"/>
      <c r="BO596" s="22"/>
      <c r="BP596" s="22"/>
      <c r="BS596" t="str">
        <f t="shared" si="28"/>
        <v>CORRECT</v>
      </c>
    </row>
    <row r="597" spans="2:71" x14ac:dyDescent="0.25">
      <c r="B597" s="1">
        <v>44590</v>
      </c>
      <c r="C597">
        <v>700</v>
      </c>
      <c r="D597">
        <v>2.6166666666666667</v>
      </c>
      <c r="E597" t="s">
        <v>53</v>
      </c>
      <c r="F597" t="s">
        <v>80</v>
      </c>
      <c r="G597" s="34" t="s">
        <v>1516</v>
      </c>
      <c r="H597" t="s">
        <v>17</v>
      </c>
      <c r="J597" s="3" t="s">
        <v>113</v>
      </c>
      <c r="K597" s="3" t="s">
        <v>113</v>
      </c>
      <c r="L597" s="3" t="s">
        <v>113</v>
      </c>
      <c r="M597" s="3" t="s">
        <v>113</v>
      </c>
      <c r="N597" s="3" t="s">
        <v>113</v>
      </c>
      <c r="O597" s="3" t="s">
        <v>113</v>
      </c>
      <c r="P597" s="3" t="s">
        <v>113</v>
      </c>
      <c r="Q597" s="3" t="s">
        <v>113</v>
      </c>
      <c r="R597" s="3" t="s">
        <v>113</v>
      </c>
      <c r="S597" s="3" t="s">
        <v>113</v>
      </c>
      <c r="T597" s="3" t="s">
        <v>113</v>
      </c>
      <c r="U597" s="3" t="s">
        <v>113</v>
      </c>
      <c r="V597" s="3" t="s">
        <v>113</v>
      </c>
      <c r="W597" s="3" t="s">
        <v>113</v>
      </c>
      <c r="X597" s="3" t="s">
        <v>113</v>
      </c>
      <c r="Y597" s="3"/>
      <c r="Z597" s="71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2"/>
      <c r="BF597" s="22" t="s">
        <v>21</v>
      </c>
      <c r="BG597" s="22"/>
      <c r="BH597" s="22"/>
      <c r="BI597" s="22"/>
      <c r="BJ597" s="22"/>
      <c r="BK597" s="22"/>
      <c r="BL597" s="22"/>
      <c r="BM597" s="22"/>
      <c r="BN597" s="22"/>
      <c r="BO597" s="22"/>
      <c r="BP597" s="22"/>
      <c r="BS597" t="str">
        <f t="shared" si="28"/>
        <v>CORRECT</v>
      </c>
    </row>
    <row r="598" spans="2:71" x14ac:dyDescent="0.25">
      <c r="B598" s="1">
        <v>44590</v>
      </c>
      <c r="C598">
        <v>700</v>
      </c>
      <c r="D598">
        <v>3.8166666666666664</v>
      </c>
      <c r="E598" t="s">
        <v>53</v>
      </c>
      <c r="F598" t="s">
        <v>83</v>
      </c>
      <c r="G598" s="34" t="s">
        <v>1517</v>
      </c>
      <c r="H598" t="s">
        <v>17</v>
      </c>
      <c r="J598" s="3" t="s">
        <v>113</v>
      </c>
      <c r="K598" s="3" t="s">
        <v>113</v>
      </c>
      <c r="L598" s="3" t="s">
        <v>113</v>
      </c>
      <c r="M598" s="3" t="s">
        <v>113</v>
      </c>
      <c r="N598" s="3" t="s">
        <v>113</v>
      </c>
      <c r="O598" s="3" t="s">
        <v>113</v>
      </c>
      <c r="P598" s="3" t="s">
        <v>113</v>
      </c>
      <c r="Q598" s="3" t="s">
        <v>113</v>
      </c>
      <c r="R598" s="3" t="s">
        <v>113</v>
      </c>
      <c r="S598" s="3" t="s">
        <v>113</v>
      </c>
      <c r="T598" s="3" t="s">
        <v>113</v>
      </c>
      <c r="U598" s="3" t="s">
        <v>113</v>
      </c>
      <c r="V598" s="3" t="s">
        <v>113</v>
      </c>
      <c r="W598" s="3" t="s">
        <v>113</v>
      </c>
      <c r="X598" s="3" t="s">
        <v>113</v>
      </c>
      <c r="Y598" s="3"/>
      <c r="Z598" s="71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22"/>
      <c r="AW598" s="22"/>
      <c r="AX598" s="22"/>
      <c r="AY598" s="22"/>
      <c r="AZ598" s="22"/>
      <c r="BA598" s="22"/>
      <c r="BB598" s="22"/>
      <c r="BC598" s="22"/>
      <c r="BD598" s="22"/>
      <c r="BE598" s="22"/>
      <c r="BF598" s="22" t="s">
        <v>132</v>
      </c>
      <c r="BG598" s="22"/>
      <c r="BH598" s="22"/>
      <c r="BI598" s="22"/>
      <c r="BJ598" s="22"/>
      <c r="BK598" s="22"/>
      <c r="BL598" s="22"/>
      <c r="BM598" s="22"/>
      <c r="BN598" s="22"/>
      <c r="BO598" s="22"/>
      <c r="BP598" s="22"/>
      <c r="BS598" t="str">
        <f t="shared" si="28"/>
        <v>CORRECT</v>
      </c>
    </row>
    <row r="599" spans="2:71" x14ac:dyDescent="0.25">
      <c r="B599" s="1">
        <v>44590</v>
      </c>
      <c r="C599">
        <v>700</v>
      </c>
      <c r="D599">
        <v>4.083333333333333</v>
      </c>
      <c r="E599" t="s">
        <v>4</v>
      </c>
      <c r="F599" t="s">
        <v>80</v>
      </c>
      <c r="G599" s="34" t="s">
        <v>1518</v>
      </c>
      <c r="H599" t="s">
        <v>17</v>
      </c>
      <c r="J599" s="3" t="s">
        <v>113</v>
      </c>
      <c r="K599" s="3" t="s">
        <v>113</v>
      </c>
      <c r="L599" s="3" t="s">
        <v>113</v>
      </c>
      <c r="M599" s="3" t="s">
        <v>113</v>
      </c>
      <c r="N599" s="3" t="s">
        <v>113</v>
      </c>
      <c r="O599" s="3" t="s">
        <v>113</v>
      </c>
      <c r="P599" s="3" t="s">
        <v>113</v>
      </c>
      <c r="Q599" s="3" t="s">
        <v>113</v>
      </c>
      <c r="R599" s="3" t="s">
        <v>113</v>
      </c>
      <c r="S599" s="3" t="s">
        <v>113</v>
      </c>
      <c r="T599" s="3" t="s">
        <v>113</v>
      </c>
      <c r="U599" s="3" t="s">
        <v>113</v>
      </c>
      <c r="V599" s="3" t="s">
        <v>113</v>
      </c>
      <c r="W599" s="3" t="s">
        <v>113</v>
      </c>
      <c r="X599" s="3" t="s">
        <v>113</v>
      </c>
      <c r="Y599" s="3"/>
      <c r="Z599" s="71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 t="s">
        <v>78</v>
      </c>
      <c r="AN599" s="22"/>
      <c r="AO599" s="22"/>
      <c r="AP599" s="22"/>
      <c r="AQ599" s="22"/>
      <c r="AR599" s="22"/>
      <c r="AS599" s="22"/>
      <c r="AT599" s="22"/>
      <c r="AU599" s="22"/>
      <c r="AV599" s="22"/>
      <c r="AW599" s="22"/>
      <c r="AX599" s="22"/>
      <c r="AY599" s="22"/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2"/>
      <c r="BM599" s="22"/>
      <c r="BN599" s="22"/>
      <c r="BO599" s="22"/>
      <c r="BP599" s="22"/>
      <c r="BS599" t="str">
        <f t="shared" ref="BS599:BS660" si="29">IF(COUNTA(AC599:BP599)=1,"CORRECT","EMPTY")</f>
        <v>CORRECT</v>
      </c>
    </row>
    <row r="600" spans="2:71" x14ac:dyDescent="0.25">
      <c r="B600" s="1">
        <v>44590</v>
      </c>
      <c r="C600" t="s">
        <v>24</v>
      </c>
      <c r="D600">
        <v>2.85</v>
      </c>
      <c r="E600" t="s">
        <v>59</v>
      </c>
      <c r="F600" t="s">
        <v>80</v>
      </c>
      <c r="G600" s="34" t="s">
        <v>1519</v>
      </c>
      <c r="H600" t="s">
        <v>17</v>
      </c>
      <c r="J600" s="3" t="s">
        <v>113</v>
      </c>
      <c r="K600" s="3" t="s">
        <v>113</v>
      </c>
      <c r="L600" s="3" t="s">
        <v>113</v>
      </c>
      <c r="M600" s="3" t="s">
        <v>113</v>
      </c>
      <c r="N600" s="3" t="s">
        <v>113</v>
      </c>
      <c r="O600" s="3" t="s">
        <v>113</v>
      </c>
      <c r="P600" s="3" t="s">
        <v>113</v>
      </c>
      <c r="Q600" s="3" t="s">
        <v>113</v>
      </c>
      <c r="R600" s="3" t="s">
        <v>113</v>
      </c>
      <c r="S600" s="3" t="s">
        <v>113</v>
      </c>
      <c r="T600" s="3" t="s">
        <v>113</v>
      </c>
      <c r="U600" s="3" t="s">
        <v>113</v>
      </c>
      <c r="V600" s="3" t="s">
        <v>113</v>
      </c>
      <c r="W600" s="3" t="s">
        <v>113</v>
      </c>
      <c r="X600" s="3" t="s">
        <v>113</v>
      </c>
      <c r="Y600" s="3"/>
      <c r="Z600" s="71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 t="s">
        <v>21</v>
      </c>
      <c r="BE600" s="22"/>
      <c r="BF600" s="22"/>
      <c r="BG600" s="22"/>
      <c r="BH600" s="22"/>
      <c r="BI600" s="22"/>
      <c r="BJ600" s="22"/>
      <c r="BK600" s="22"/>
      <c r="BL600" s="22"/>
      <c r="BM600" s="22"/>
      <c r="BN600" s="22"/>
      <c r="BO600" s="22"/>
      <c r="BP600" s="22"/>
      <c r="BS600" t="str">
        <f t="shared" si="29"/>
        <v>CORRECT</v>
      </c>
    </row>
    <row r="601" spans="2:71" x14ac:dyDescent="0.25">
      <c r="B601" s="1">
        <v>44590</v>
      </c>
      <c r="C601">
        <v>700</v>
      </c>
      <c r="D601">
        <v>2.2999999999999998</v>
      </c>
      <c r="E601" t="s">
        <v>3</v>
      </c>
      <c r="F601" t="s">
        <v>80</v>
      </c>
      <c r="G601" s="34" t="s">
        <v>1520</v>
      </c>
      <c r="H601" t="s">
        <v>17</v>
      </c>
      <c r="J601" s="3" t="s">
        <v>113</v>
      </c>
      <c r="K601" s="3" t="s">
        <v>113</v>
      </c>
      <c r="L601" s="3" t="s">
        <v>113</v>
      </c>
      <c r="M601" s="3" t="s">
        <v>113</v>
      </c>
      <c r="N601" s="3" t="s">
        <v>113</v>
      </c>
      <c r="O601" s="3" t="s">
        <v>113</v>
      </c>
      <c r="P601" s="3" t="s">
        <v>113</v>
      </c>
      <c r="Q601" s="3" t="s">
        <v>113</v>
      </c>
      <c r="R601" s="3" t="s">
        <v>113</v>
      </c>
      <c r="S601" s="3" t="s">
        <v>113</v>
      </c>
      <c r="T601" s="3" t="s">
        <v>113</v>
      </c>
      <c r="U601" s="3" t="s">
        <v>113</v>
      </c>
      <c r="V601" s="3" t="s">
        <v>113</v>
      </c>
      <c r="W601" s="3" t="s">
        <v>113</v>
      </c>
      <c r="X601" s="3" t="s">
        <v>113</v>
      </c>
      <c r="Y601" s="3"/>
      <c r="Z601" s="71"/>
      <c r="AC601" s="22" t="s">
        <v>78</v>
      </c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  <c r="BP601" s="22"/>
      <c r="BS601" t="str">
        <f t="shared" si="29"/>
        <v>CORRECT</v>
      </c>
    </row>
    <row r="602" spans="2:71" x14ac:dyDescent="0.25">
      <c r="B602" s="1">
        <v>44589</v>
      </c>
      <c r="C602">
        <v>700</v>
      </c>
      <c r="D602">
        <v>7.05</v>
      </c>
      <c r="E602" t="s">
        <v>60</v>
      </c>
      <c r="F602" t="s">
        <v>83</v>
      </c>
      <c r="G602" s="34" t="s">
        <v>1521</v>
      </c>
      <c r="H602" t="s">
        <v>17</v>
      </c>
      <c r="J602" s="3" t="s">
        <v>113</v>
      </c>
      <c r="K602" s="3" t="s">
        <v>113</v>
      </c>
      <c r="L602" s="3" t="s">
        <v>113</v>
      </c>
      <c r="M602" s="3" t="s">
        <v>113</v>
      </c>
      <c r="N602" s="3" t="s">
        <v>113</v>
      </c>
      <c r="O602" s="3" t="s">
        <v>113</v>
      </c>
      <c r="P602" s="3" t="s">
        <v>113</v>
      </c>
      <c r="Q602" s="3" t="s">
        <v>113</v>
      </c>
      <c r="R602" s="3" t="s">
        <v>113</v>
      </c>
      <c r="S602" s="3" t="s">
        <v>113</v>
      </c>
      <c r="T602" s="3" t="s">
        <v>113</v>
      </c>
      <c r="U602" s="3" t="s">
        <v>113</v>
      </c>
      <c r="V602" s="3" t="s">
        <v>113</v>
      </c>
      <c r="W602" s="3" t="s">
        <v>113</v>
      </c>
      <c r="X602" s="3" t="s">
        <v>113</v>
      </c>
      <c r="Y602" s="3"/>
      <c r="Z602" s="71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 t="s">
        <v>132</v>
      </c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S602" t="str">
        <f t="shared" si="29"/>
        <v>CORRECT</v>
      </c>
    </row>
    <row r="603" spans="2:71" x14ac:dyDescent="0.25">
      <c r="B603" s="1">
        <v>44589</v>
      </c>
      <c r="C603" t="s">
        <v>24</v>
      </c>
      <c r="D603">
        <v>1.3833333333333333</v>
      </c>
      <c r="E603" t="s">
        <v>8</v>
      </c>
      <c r="F603" t="s">
        <v>83</v>
      </c>
      <c r="G603" s="34" t="s">
        <v>1522</v>
      </c>
      <c r="H603" t="s">
        <v>17</v>
      </c>
      <c r="J603" s="3" t="s">
        <v>113</v>
      </c>
      <c r="K603" s="3" t="s">
        <v>113</v>
      </c>
      <c r="L603" s="3" t="s">
        <v>113</v>
      </c>
      <c r="M603" s="3" t="s">
        <v>113</v>
      </c>
      <c r="N603" s="3" t="s">
        <v>113</v>
      </c>
      <c r="O603" s="3" t="s">
        <v>113</v>
      </c>
      <c r="P603" s="3" t="s">
        <v>113</v>
      </c>
      <c r="Q603" s="3" t="s">
        <v>113</v>
      </c>
      <c r="R603" s="3" t="s">
        <v>113</v>
      </c>
      <c r="S603" s="3" t="s">
        <v>113</v>
      </c>
      <c r="T603" s="3" t="s">
        <v>113</v>
      </c>
      <c r="U603" s="3" t="s">
        <v>113</v>
      </c>
      <c r="V603" s="3" t="s">
        <v>113</v>
      </c>
      <c r="W603" s="3" t="s">
        <v>113</v>
      </c>
      <c r="X603" s="3" t="s">
        <v>113</v>
      </c>
      <c r="Y603" s="3"/>
      <c r="Z603" s="71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 t="s">
        <v>132</v>
      </c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2"/>
      <c r="BM603" s="22"/>
      <c r="BN603" s="22"/>
      <c r="BO603" s="22"/>
      <c r="BP603" s="22"/>
      <c r="BS603" t="str">
        <f t="shared" si="29"/>
        <v>CORRECT</v>
      </c>
    </row>
    <row r="604" spans="2:71" x14ac:dyDescent="0.25">
      <c r="B604" s="1">
        <v>44589</v>
      </c>
      <c r="C604">
        <v>700</v>
      </c>
      <c r="D604">
        <v>8.0166666666666675</v>
      </c>
      <c r="E604" t="s">
        <v>54</v>
      </c>
      <c r="F604" t="s">
        <v>80</v>
      </c>
      <c r="G604" s="34" t="s">
        <v>1523</v>
      </c>
      <c r="H604" t="s">
        <v>17</v>
      </c>
      <c r="J604" s="3" t="s">
        <v>113</v>
      </c>
      <c r="K604" s="3" t="s">
        <v>113</v>
      </c>
      <c r="L604" s="3" t="s">
        <v>113</v>
      </c>
      <c r="M604" s="3" t="s">
        <v>113</v>
      </c>
      <c r="N604" s="3" t="s">
        <v>113</v>
      </c>
      <c r="O604" s="3" t="s">
        <v>113</v>
      </c>
      <c r="P604" s="3" t="s">
        <v>113</v>
      </c>
      <c r="Q604" s="3" t="s">
        <v>113</v>
      </c>
      <c r="R604" s="3" t="s">
        <v>113</v>
      </c>
      <c r="S604" s="3" t="s">
        <v>113</v>
      </c>
      <c r="T604" s="3" t="s">
        <v>113</v>
      </c>
      <c r="U604" s="3" t="s">
        <v>113</v>
      </c>
      <c r="V604" s="3" t="s">
        <v>113</v>
      </c>
      <c r="W604" s="3" t="s">
        <v>113</v>
      </c>
      <c r="X604" s="3" t="s">
        <v>113</v>
      </c>
      <c r="Y604" s="3"/>
      <c r="Z604" s="71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22"/>
      <c r="AW604" s="22"/>
      <c r="AX604" s="22" t="s">
        <v>21</v>
      </c>
      <c r="AY604" s="22"/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2"/>
      <c r="BM604" s="22"/>
      <c r="BN604" s="22"/>
      <c r="BO604" s="22"/>
      <c r="BP604" s="22"/>
      <c r="BS604" t="str">
        <f t="shared" si="29"/>
        <v>CORRECT</v>
      </c>
    </row>
    <row r="605" spans="2:71" x14ac:dyDescent="0.25">
      <c r="B605" s="1">
        <v>44589</v>
      </c>
      <c r="C605" t="s">
        <v>24</v>
      </c>
      <c r="D605">
        <v>14.833333333333334</v>
      </c>
      <c r="E605" t="s">
        <v>91</v>
      </c>
      <c r="F605" t="s">
        <v>80</v>
      </c>
      <c r="G605" s="152" t="s">
        <v>1524</v>
      </c>
      <c r="H605" t="s">
        <v>17</v>
      </c>
      <c r="J605" s="3" t="s">
        <v>113</v>
      </c>
      <c r="K605" s="3" t="s">
        <v>113</v>
      </c>
      <c r="L605" s="3" t="s">
        <v>113</v>
      </c>
      <c r="M605" s="3" t="s">
        <v>113</v>
      </c>
      <c r="N605" s="3" t="s">
        <v>113</v>
      </c>
      <c r="O605" s="3" t="s">
        <v>113</v>
      </c>
      <c r="P605" s="3" t="s">
        <v>113</v>
      </c>
      <c r="Q605" s="3" t="s">
        <v>113</v>
      </c>
      <c r="R605" s="3" t="s">
        <v>113</v>
      </c>
      <c r="S605" s="3" t="s">
        <v>113</v>
      </c>
      <c r="T605" s="3" t="s">
        <v>113</v>
      </c>
      <c r="U605" s="3" t="s">
        <v>113</v>
      </c>
      <c r="V605" s="3" t="s">
        <v>113</v>
      </c>
      <c r="W605" s="3" t="s">
        <v>113</v>
      </c>
      <c r="X605" s="3" t="s">
        <v>113</v>
      </c>
      <c r="Y605" s="3"/>
      <c r="Z605" s="71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 t="s">
        <v>21</v>
      </c>
      <c r="AV605" s="22"/>
      <c r="AW605" s="22"/>
      <c r="AX605" s="22"/>
      <c r="AY605" s="22"/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2"/>
      <c r="BM605" s="22"/>
      <c r="BN605" s="22"/>
      <c r="BO605" s="22"/>
      <c r="BP605" s="22"/>
      <c r="BS605" t="str">
        <f t="shared" si="29"/>
        <v>CORRECT</v>
      </c>
    </row>
    <row r="606" spans="2:71" x14ac:dyDescent="0.25">
      <c r="B606" s="1">
        <v>44589</v>
      </c>
      <c r="C606">
        <v>700</v>
      </c>
      <c r="D606">
        <v>6.5333333333333332</v>
      </c>
      <c r="E606" t="s">
        <v>535</v>
      </c>
      <c r="F606" t="s">
        <v>80</v>
      </c>
      <c r="G606" s="34" t="s">
        <v>1525</v>
      </c>
      <c r="H606" t="s">
        <v>17</v>
      </c>
      <c r="J606" s="3" t="s">
        <v>113</v>
      </c>
      <c r="K606" s="3" t="s">
        <v>113</v>
      </c>
      <c r="L606" s="3" t="s">
        <v>113</v>
      </c>
      <c r="M606" s="3" t="s">
        <v>113</v>
      </c>
      <c r="N606" s="3" t="s">
        <v>113</v>
      </c>
      <c r="O606" s="3" t="s">
        <v>113</v>
      </c>
      <c r="P606" s="3" t="s">
        <v>113</v>
      </c>
      <c r="Q606" s="3" t="s">
        <v>113</v>
      </c>
      <c r="R606" s="3" t="s">
        <v>113</v>
      </c>
      <c r="S606" s="3" t="s">
        <v>113</v>
      </c>
      <c r="T606" s="3" t="s">
        <v>113</v>
      </c>
      <c r="U606" s="3" t="s">
        <v>113</v>
      </c>
      <c r="V606" s="3" t="s">
        <v>113</v>
      </c>
      <c r="W606" s="3" t="s">
        <v>113</v>
      </c>
      <c r="X606" s="3" t="s">
        <v>113</v>
      </c>
      <c r="Y606" s="3"/>
      <c r="Z606" s="71"/>
      <c r="AC606" s="22"/>
      <c r="AD606" s="22"/>
      <c r="AE606" s="22"/>
      <c r="AF606" s="22"/>
      <c r="AG606" s="22"/>
      <c r="AH606" s="22"/>
      <c r="AI606" s="22" t="s">
        <v>78</v>
      </c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  <c r="BP606" s="22"/>
      <c r="BS606" t="str">
        <f t="shared" si="29"/>
        <v>CORRECT</v>
      </c>
    </row>
    <row r="607" spans="2:71" x14ac:dyDescent="0.25">
      <c r="B607" s="1">
        <v>44589</v>
      </c>
      <c r="C607" t="s">
        <v>1799</v>
      </c>
      <c r="D607">
        <v>2.5833333333333335</v>
      </c>
      <c r="E607" t="s">
        <v>72</v>
      </c>
      <c r="F607" t="s">
        <v>83</v>
      </c>
      <c r="G607" s="34" t="s">
        <v>1526</v>
      </c>
      <c r="H607" t="s">
        <v>17</v>
      </c>
      <c r="J607" s="3" t="s">
        <v>113</v>
      </c>
      <c r="K607" s="3" t="s">
        <v>113</v>
      </c>
      <c r="L607" s="3" t="s">
        <v>113</v>
      </c>
      <c r="M607" s="3" t="s">
        <v>113</v>
      </c>
      <c r="N607" s="3" t="s">
        <v>113</v>
      </c>
      <c r="O607" s="3" t="s">
        <v>113</v>
      </c>
      <c r="P607" s="3" t="s">
        <v>113</v>
      </c>
      <c r="Q607" s="3" t="s">
        <v>113</v>
      </c>
      <c r="R607" s="3" t="s">
        <v>113</v>
      </c>
      <c r="S607" s="3" t="s">
        <v>113</v>
      </c>
      <c r="T607" s="3" t="s">
        <v>113</v>
      </c>
      <c r="U607" s="3" t="s">
        <v>113</v>
      </c>
      <c r="V607" s="3" t="s">
        <v>113</v>
      </c>
      <c r="W607" s="3" t="s">
        <v>113</v>
      </c>
      <c r="X607" s="3" t="s">
        <v>113</v>
      </c>
      <c r="Y607" s="3"/>
      <c r="Z607" s="71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22"/>
      <c r="AW607" s="22"/>
      <c r="AX607" s="22"/>
      <c r="AY607" s="22"/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2"/>
      <c r="BM607" s="22"/>
      <c r="BN607" s="22" t="s">
        <v>132</v>
      </c>
      <c r="BO607" s="22"/>
      <c r="BP607" s="22"/>
      <c r="BS607" t="str">
        <f t="shared" si="29"/>
        <v>CORRECT</v>
      </c>
    </row>
    <row r="608" spans="2:71" x14ac:dyDescent="0.25">
      <c r="B608" s="1">
        <v>44589</v>
      </c>
      <c r="C608" t="s">
        <v>24</v>
      </c>
      <c r="D608">
        <v>3.1333333333333333</v>
      </c>
      <c r="E608" t="s">
        <v>53</v>
      </c>
      <c r="F608" t="s">
        <v>80</v>
      </c>
      <c r="G608" s="34" t="s">
        <v>1527</v>
      </c>
      <c r="H608" t="s">
        <v>17</v>
      </c>
      <c r="J608" s="3" t="s">
        <v>113</v>
      </c>
      <c r="K608" s="3" t="s">
        <v>113</v>
      </c>
      <c r="L608" s="3" t="s">
        <v>113</v>
      </c>
      <c r="M608" s="3" t="s">
        <v>113</v>
      </c>
      <c r="N608" s="3" t="s">
        <v>113</v>
      </c>
      <c r="O608" s="3" t="s">
        <v>113</v>
      </c>
      <c r="P608" s="3" t="s">
        <v>113</v>
      </c>
      <c r="Q608" s="3" t="s">
        <v>113</v>
      </c>
      <c r="R608" s="3" t="s">
        <v>113</v>
      </c>
      <c r="S608" s="3" t="s">
        <v>113</v>
      </c>
      <c r="T608" s="3" t="s">
        <v>113</v>
      </c>
      <c r="U608" s="3" t="s">
        <v>113</v>
      </c>
      <c r="V608" s="3" t="s">
        <v>113</v>
      </c>
      <c r="W608" s="3" t="s">
        <v>113</v>
      </c>
      <c r="X608" s="3" t="s">
        <v>113</v>
      </c>
      <c r="Y608" s="3"/>
      <c r="Z608" s="71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2"/>
      <c r="BA608" s="22"/>
      <c r="BB608" s="22"/>
      <c r="BC608" s="22"/>
      <c r="BD608" s="22"/>
      <c r="BE608" s="22"/>
      <c r="BF608" s="22" t="s">
        <v>21</v>
      </c>
      <c r="BG608" s="22"/>
      <c r="BH608" s="22"/>
      <c r="BI608" s="22"/>
      <c r="BJ608" s="22"/>
      <c r="BK608" s="22"/>
      <c r="BL608" s="22"/>
      <c r="BM608" s="22"/>
      <c r="BN608" s="22"/>
      <c r="BO608" s="22"/>
      <c r="BP608" s="22"/>
      <c r="BS608" t="str">
        <f t="shared" si="29"/>
        <v>CORRECT</v>
      </c>
    </row>
    <row r="609" spans="2:71" x14ac:dyDescent="0.25">
      <c r="B609" s="1">
        <v>44589</v>
      </c>
      <c r="C609">
        <v>700</v>
      </c>
      <c r="D609">
        <v>8.4833333333333325</v>
      </c>
      <c r="E609" t="s">
        <v>71</v>
      </c>
      <c r="F609" t="s">
        <v>80</v>
      </c>
      <c r="G609" s="34" t="s">
        <v>1528</v>
      </c>
      <c r="H609" t="s">
        <v>17</v>
      </c>
      <c r="J609" s="3" t="s">
        <v>113</v>
      </c>
      <c r="K609" s="3" t="s">
        <v>113</v>
      </c>
      <c r="L609" s="3" t="s">
        <v>113</v>
      </c>
      <c r="M609" s="3" t="s">
        <v>113</v>
      </c>
      <c r="N609" s="3" t="s">
        <v>113</v>
      </c>
      <c r="O609" s="3" t="s">
        <v>113</v>
      </c>
      <c r="P609" s="3" t="s">
        <v>113</v>
      </c>
      <c r="Q609" s="3" t="s">
        <v>113</v>
      </c>
      <c r="R609" s="3" t="s">
        <v>113</v>
      </c>
      <c r="S609" s="3" t="s">
        <v>113</v>
      </c>
      <c r="T609" s="3" t="s">
        <v>113</v>
      </c>
      <c r="U609" s="3" t="s">
        <v>113</v>
      </c>
      <c r="V609" s="3" t="s">
        <v>113</v>
      </c>
      <c r="W609" s="3" t="s">
        <v>113</v>
      </c>
      <c r="X609" s="3" t="s">
        <v>113</v>
      </c>
      <c r="Y609" s="3"/>
      <c r="Z609" s="71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2"/>
      <c r="BM609" s="22" t="s">
        <v>21</v>
      </c>
      <c r="BN609" s="22"/>
      <c r="BO609" s="22"/>
      <c r="BP609" s="22"/>
      <c r="BS609" t="str">
        <f t="shared" si="29"/>
        <v>CORRECT</v>
      </c>
    </row>
    <row r="610" spans="2:71" x14ac:dyDescent="0.25">
      <c r="B610" s="1">
        <v>44588</v>
      </c>
      <c r="C610" t="s">
        <v>24</v>
      </c>
      <c r="D610">
        <v>4</v>
      </c>
      <c r="E610" t="s">
        <v>10</v>
      </c>
      <c r="F610" t="s">
        <v>83</v>
      </c>
      <c r="G610" s="34" t="s">
        <v>1380</v>
      </c>
      <c r="H610" t="s">
        <v>17</v>
      </c>
      <c r="J610" s="3" t="s">
        <v>113</v>
      </c>
      <c r="K610" s="3" t="s">
        <v>113</v>
      </c>
      <c r="L610" s="3" t="s">
        <v>113</v>
      </c>
      <c r="M610" s="3" t="s">
        <v>113</v>
      </c>
      <c r="N610" s="3" t="s">
        <v>113</v>
      </c>
      <c r="O610" s="3" t="s">
        <v>113</v>
      </c>
      <c r="P610" s="3" t="s">
        <v>113</v>
      </c>
      <c r="Q610" s="3" t="s">
        <v>113</v>
      </c>
      <c r="R610" s="3" t="s">
        <v>113</v>
      </c>
      <c r="S610" s="3" t="s">
        <v>113</v>
      </c>
      <c r="T610" s="3" t="s">
        <v>113</v>
      </c>
      <c r="U610" s="3" t="s">
        <v>113</v>
      </c>
      <c r="V610" s="3" t="s">
        <v>113</v>
      </c>
      <c r="W610" s="3" t="s">
        <v>113</v>
      </c>
      <c r="X610" s="3" t="s">
        <v>113</v>
      </c>
      <c r="Y610" s="3"/>
      <c r="Z610" s="71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22"/>
      <c r="AW610" s="22"/>
      <c r="AX610" s="22"/>
      <c r="AY610" s="22"/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2"/>
      <c r="BM610" s="22"/>
      <c r="BN610" s="22"/>
      <c r="BO610" s="22"/>
      <c r="BP610" s="22" t="s">
        <v>132</v>
      </c>
      <c r="BS610" t="str">
        <f t="shared" si="29"/>
        <v>CORRECT</v>
      </c>
    </row>
    <row r="611" spans="2:71" x14ac:dyDescent="0.25">
      <c r="B611" s="1">
        <v>44588</v>
      </c>
      <c r="C611" t="s">
        <v>24</v>
      </c>
      <c r="D611">
        <v>4.2166666666666668</v>
      </c>
      <c r="E611" t="s">
        <v>64</v>
      </c>
      <c r="F611" t="s">
        <v>80</v>
      </c>
      <c r="G611" s="34" t="s">
        <v>1529</v>
      </c>
      <c r="H611" t="s">
        <v>17</v>
      </c>
      <c r="J611" s="3" t="s">
        <v>113</v>
      </c>
      <c r="K611" s="3" t="s">
        <v>113</v>
      </c>
      <c r="L611" s="3" t="s">
        <v>113</v>
      </c>
      <c r="M611" s="3" t="s">
        <v>113</v>
      </c>
      <c r="N611" s="3" t="s">
        <v>113</v>
      </c>
      <c r="O611" s="3" t="s">
        <v>113</v>
      </c>
      <c r="P611" s="3" t="s">
        <v>113</v>
      </c>
      <c r="Q611" s="3" t="s">
        <v>113</v>
      </c>
      <c r="R611" s="3" t="s">
        <v>113</v>
      </c>
      <c r="S611" s="3" t="s">
        <v>113</v>
      </c>
      <c r="T611" s="3" t="s">
        <v>113</v>
      </c>
      <c r="U611" s="3" t="s">
        <v>113</v>
      </c>
      <c r="V611" s="3" t="s">
        <v>113</v>
      </c>
      <c r="W611" s="3" t="s">
        <v>113</v>
      </c>
      <c r="X611" s="3" t="s">
        <v>113</v>
      </c>
      <c r="Y611" s="3"/>
      <c r="Z611" s="71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 t="s">
        <v>78</v>
      </c>
      <c r="AQ611" s="22"/>
      <c r="AR611" s="22"/>
      <c r="AS611" s="22"/>
      <c r="AT611" s="22"/>
      <c r="AU611" s="22"/>
      <c r="AV611" s="22"/>
      <c r="AW611" s="22"/>
      <c r="AX611" s="22"/>
      <c r="AY611" s="22"/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2"/>
      <c r="BM611" s="22"/>
      <c r="BN611" s="22"/>
      <c r="BO611" s="22"/>
      <c r="BP611" s="22"/>
      <c r="BS611" t="str">
        <f t="shared" si="29"/>
        <v>CORRECT</v>
      </c>
    </row>
    <row r="612" spans="2:71" x14ac:dyDescent="0.25">
      <c r="B612" s="1">
        <v>44588</v>
      </c>
      <c r="C612" t="s">
        <v>1799</v>
      </c>
      <c r="D612">
        <v>5.6</v>
      </c>
      <c r="E612" t="s">
        <v>59</v>
      </c>
      <c r="F612" t="s">
        <v>80</v>
      </c>
      <c r="G612" s="34" t="s">
        <v>1530</v>
      </c>
      <c r="H612" t="s">
        <v>17</v>
      </c>
      <c r="J612" s="3" t="s">
        <v>113</v>
      </c>
      <c r="K612" s="3" t="s">
        <v>113</v>
      </c>
      <c r="L612" s="3" t="s">
        <v>113</v>
      </c>
      <c r="M612" s="3" t="s">
        <v>113</v>
      </c>
      <c r="N612" s="3" t="s">
        <v>113</v>
      </c>
      <c r="O612" s="3" t="s">
        <v>113</v>
      </c>
      <c r="P612" s="3" t="s">
        <v>113</v>
      </c>
      <c r="Q612" s="3" t="s">
        <v>113</v>
      </c>
      <c r="R612" s="3" t="s">
        <v>113</v>
      </c>
      <c r="S612" s="3" t="s">
        <v>113</v>
      </c>
      <c r="T612" s="3" t="s">
        <v>113</v>
      </c>
      <c r="U612" s="3" t="s">
        <v>113</v>
      </c>
      <c r="V612" s="3" t="s">
        <v>113</v>
      </c>
      <c r="W612" s="3" t="s">
        <v>113</v>
      </c>
      <c r="X612" s="3" t="s">
        <v>113</v>
      </c>
      <c r="Y612" s="3"/>
      <c r="Z612" s="71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 t="s">
        <v>78</v>
      </c>
      <c r="BE612" s="22"/>
      <c r="BF612" s="22"/>
      <c r="BG612" s="22"/>
      <c r="BH612" s="22"/>
      <c r="BI612" s="22"/>
      <c r="BJ612" s="22"/>
      <c r="BK612" s="22"/>
      <c r="BL612" s="22"/>
      <c r="BM612" s="22"/>
      <c r="BN612" s="22"/>
      <c r="BO612" s="22"/>
      <c r="BP612" s="22"/>
      <c r="BS612" t="str">
        <f t="shared" si="29"/>
        <v>CORRECT</v>
      </c>
    </row>
    <row r="613" spans="2:71" x14ac:dyDescent="0.25">
      <c r="B613" s="1">
        <v>44588</v>
      </c>
      <c r="C613" t="s">
        <v>24</v>
      </c>
      <c r="D613">
        <v>4.1166666666666663</v>
      </c>
      <c r="E613" t="s">
        <v>53</v>
      </c>
      <c r="F613" t="s">
        <v>83</v>
      </c>
      <c r="G613" s="34" t="s">
        <v>1531</v>
      </c>
      <c r="H613" t="s">
        <v>17</v>
      </c>
      <c r="J613" s="3" t="s">
        <v>113</v>
      </c>
      <c r="K613" s="3" t="s">
        <v>113</v>
      </c>
      <c r="L613" s="3" t="s">
        <v>113</v>
      </c>
      <c r="M613" s="3" t="s">
        <v>113</v>
      </c>
      <c r="N613" s="3" t="s">
        <v>113</v>
      </c>
      <c r="O613" s="3" t="s">
        <v>113</v>
      </c>
      <c r="P613" s="3" t="s">
        <v>113</v>
      </c>
      <c r="Q613" s="3" t="s">
        <v>113</v>
      </c>
      <c r="R613" s="3" t="s">
        <v>113</v>
      </c>
      <c r="S613" s="3" t="s">
        <v>113</v>
      </c>
      <c r="T613" s="3" t="s">
        <v>113</v>
      </c>
      <c r="U613" s="3" t="s">
        <v>113</v>
      </c>
      <c r="V613" s="3" t="s">
        <v>113</v>
      </c>
      <c r="W613" s="3" t="s">
        <v>113</v>
      </c>
      <c r="X613" s="3" t="s">
        <v>113</v>
      </c>
      <c r="Y613" s="3"/>
      <c r="Z613" s="71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22"/>
      <c r="AW613" s="22"/>
      <c r="AX613" s="22"/>
      <c r="AY613" s="22"/>
      <c r="AZ613" s="22"/>
      <c r="BA613" s="22"/>
      <c r="BB613" s="22"/>
      <c r="BC613" s="22"/>
      <c r="BD613" s="22"/>
      <c r="BE613" s="22"/>
      <c r="BF613" s="22" t="s">
        <v>21</v>
      </c>
      <c r="BG613" s="22"/>
      <c r="BH613" s="22"/>
      <c r="BI613" s="22"/>
      <c r="BJ613" s="22"/>
      <c r="BK613" s="22"/>
      <c r="BL613" s="22"/>
      <c r="BM613" s="22"/>
      <c r="BN613" s="22"/>
      <c r="BO613" s="22"/>
      <c r="BP613" s="22"/>
      <c r="BS613" t="str">
        <f t="shared" si="29"/>
        <v>CORRECT</v>
      </c>
    </row>
    <row r="614" spans="2:71" x14ac:dyDescent="0.25">
      <c r="B614" s="1">
        <v>44588</v>
      </c>
      <c r="C614" t="s">
        <v>1799</v>
      </c>
      <c r="D614">
        <v>4.2166666666666668</v>
      </c>
      <c r="E614" t="s">
        <v>710</v>
      </c>
      <c r="F614" t="s">
        <v>80</v>
      </c>
      <c r="G614" s="34" t="s">
        <v>1532</v>
      </c>
      <c r="H614" t="s">
        <v>17</v>
      </c>
      <c r="J614" s="3" t="s">
        <v>113</v>
      </c>
      <c r="K614" s="3" t="s">
        <v>113</v>
      </c>
      <c r="L614" s="3" t="s">
        <v>113</v>
      </c>
      <c r="M614" s="3" t="s">
        <v>113</v>
      </c>
      <c r="N614" s="3" t="s">
        <v>113</v>
      </c>
      <c r="O614" s="3" t="s">
        <v>113</v>
      </c>
      <c r="P614" s="3" t="s">
        <v>113</v>
      </c>
      <c r="Q614" s="3" t="s">
        <v>113</v>
      </c>
      <c r="R614" s="3" t="s">
        <v>113</v>
      </c>
      <c r="S614" s="3" t="s">
        <v>113</v>
      </c>
      <c r="T614" s="3" t="s">
        <v>113</v>
      </c>
      <c r="U614" s="3" t="s">
        <v>113</v>
      </c>
      <c r="V614" s="3" t="s">
        <v>113</v>
      </c>
      <c r="W614" s="3" t="s">
        <v>113</v>
      </c>
      <c r="X614" s="3" t="s">
        <v>113</v>
      </c>
      <c r="Y614" s="3"/>
      <c r="Z614" s="71"/>
      <c r="AC614" s="22"/>
      <c r="AD614" s="22"/>
      <c r="AE614" s="22" t="s">
        <v>78</v>
      </c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22"/>
      <c r="AW614" s="22"/>
      <c r="AX614" s="22"/>
      <c r="AY614" s="22"/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2"/>
      <c r="BM614" s="22"/>
      <c r="BN614" s="22"/>
      <c r="BO614" s="22"/>
      <c r="BP614" s="22"/>
      <c r="BS614" t="str">
        <f t="shared" si="29"/>
        <v>CORRECT</v>
      </c>
    </row>
    <row r="615" spans="2:71" x14ac:dyDescent="0.25">
      <c r="B615" s="1">
        <v>44588</v>
      </c>
      <c r="C615" t="s">
        <v>24</v>
      </c>
      <c r="D615">
        <v>2.75</v>
      </c>
      <c r="E615" t="s">
        <v>353</v>
      </c>
      <c r="F615" t="s">
        <v>80</v>
      </c>
      <c r="G615" s="34" t="s">
        <v>1330</v>
      </c>
      <c r="H615" t="s">
        <v>17</v>
      </c>
      <c r="J615" s="3" t="s">
        <v>113</v>
      </c>
      <c r="K615" s="3" t="s">
        <v>113</v>
      </c>
      <c r="L615" s="3" t="s">
        <v>113</v>
      </c>
      <c r="M615" s="3" t="s">
        <v>113</v>
      </c>
      <c r="N615" s="3" t="s">
        <v>113</v>
      </c>
      <c r="O615" s="3" t="s">
        <v>113</v>
      </c>
      <c r="P615" s="3" t="s">
        <v>113</v>
      </c>
      <c r="Q615" s="3" t="s">
        <v>113</v>
      </c>
      <c r="R615" s="3" t="s">
        <v>113</v>
      </c>
      <c r="S615" s="3" t="s">
        <v>113</v>
      </c>
      <c r="T615" s="3" t="s">
        <v>113</v>
      </c>
      <c r="U615" s="3" t="s">
        <v>113</v>
      </c>
      <c r="V615" s="3" t="s">
        <v>113</v>
      </c>
      <c r="W615" s="3" t="s">
        <v>113</v>
      </c>
      <c r="X615" s="3" t="s">
        <v>113</v>
      </c>
      <c r="Y615" s="3"/>
      <c r="Z615" s="71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2" t="s">
        <v>21</v>
      </c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  <c r="BP615" s="22"/>
      <c r="BS615" t="str">
        <f t="shared" si="29"/>
        <v>CORRECT</v>
      </c>
    </row>
    <row r="616" spans="2:71" x14ac:dyDescent="0.25">
      <c r="B616" s="1">
        <v>44588</v>
      </c>
      <c r="C616" t="s">
        <v>1799</v>
      </c>
      <c r="D616">
        <v>6.6666666666666666E-2</v>
      </c>
      <c r="E616" t="s">
        <v>56</v>
      </c>
      <c r="F616" t="s">
        <v>80</v>
      </c>
      <c r="G616" s="34" t="s">
        <v>1533</v>
      </c>
      <c r="H616" t="s">
        <v>17</v>
      </c>
      <c r="J616" s="3" t="s">
        <v>113</v>
      </c>
      <c r="K616" s="3" t="s">
        <v>113</v>
      </c>
      <c r="L616" s="3" t="s">
        <v>113</v>
      </c>
      <c r="M616" s="3" t="s">
        <v>113</v>
      </c>
      <c r="N616" s="3" t="s">
        <v>113</v>
      </c>
      <c r="O616" s="3" t="s">
        <v>113</v>
      </c>
      <c r="P616" s="3" t="s">
        <v>113</v>
      </c>
      <c r="Q616" s="3" t="s">
        <v>113</v>
      </c>
      <c r="R616" s="3" t="s">
        <v>113</v>
      </c>
      <c r="S616" s="3" t="s">
        <v>113</v>
      </c>
      <c r="T616" s="3" t="s">
        <v>113</v>
      </c>
      <c r="U616" s="3" t="s">
        <v>113</v>
      </c>
      <c r="V616" s="3" t="s">
        <v>113</v>
      </c>
      <c r="W616" s="3" t="s">
        <v>113</v>
      </c>
      <c r="X616" s="3" t="s">
        <v>113</v>
      </c>
      <c r="Y616" s="3"/>
      <c r="Z616" s="71"/>
      <c r="AC616" s="22"/>
      <c r="AD616" s="22"/>
      <c r="AE616" s="22"/>
      <c r="AF616" s="22"/>
      <c r="AG616" s="22"/>
      <c r="AH616" s="22" t="s">
        <v>78</v>
      </c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22"/>
      <c r="AW616" s="22"/>
      <c r="AX616" s="22"/>
      <c r="AY616" s="22"/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2"/>
      <c r="BM616" s="22"/>
      <c r="BN616" s="22"/>
      <c r="BO616" s="22"/>
      <c r="BP616" s="22"/>
      <c r="BS616" t="str">
        <f t="shared" si="29"/>
        <v>CORRECT</v>
      </c>
    </row>
    <row r="617" spans="2:71" x14ac:dyDescent="0.25">
      <c r="B617" s="1">
        <v>44588</v>
      </c>
      <c r="C617" t="s">
        <v>24</v>
      </c>
      <c r="D617">
        <v>2.25</v>
      </c>
      <c r="E617" t="s">
        <v>54</v>
      </c>
      <c r="F617" t="s">
        <v>80</v>
      </c>
      <c r="G617" s="34" t="s">
        <v>1534</v>
      </c>
      <c r="H617" t="s">
        <v>17</v>
      </c>
      <c r="J617" s="3" t="s">
        <v>113</v>
      </c>
      <c r="K617" s="3" t="s">
        <v>113</v>
      </c>
      <c r="L617" s="3" t="s">
        <v>113</v>
      </c>
      <c r="M617" s="3" t="s">
        <v>113</v>
      </c>
      <c r="N617" s="3" t="s">
        <v>113</v>
      </c>
      <c r="O617" s="3" t="s">
        <v>113</v>
      </c>
      <c r="P617" s="3" t="s">
        <v>113</v>
      </c>
      <c r="Q617" s="3" t="s">
        <v>113</v>
      </c>
      <c r="R617" s="3" t="s">
        <v>113</v>
      </c>
      <c r="S617" s="3" t="s">
        <v>113</v>
      </c>
      <c r="T617" s="3" t="s">
        <v>113</v>
      </c>
      <c r="U617" s="3" t="s">
        <v>113</v>
      </c>
      <c r="V617" s="3" t="s">
        <v>113</v>
      </c>
      <c r="W617" s="3" t="s">
        <v>113</v>
      </c>
      <c r="X617" s="3" t="s">
        <v>113</v>
      </c>
      <c r="Y617" s="3"/>
      <c r="Z617" s="71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22"/>
      <c r="AW617" s="22"/>
      <c r="AX617" s="22" t="s">
        <v>21</v>
      </c>
      <c r="AY617" s="22"/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2"/>
      <c r="BM617" s="22"/>
      <c r="BN617" s="22"/>
      <c r="BO617" s="22"/>
      <c r="BP617" s="22"/>
      <c r="BS617" t="str">
        <f t="shared" si="29"/>
        <v>CORRECT</v>
      </c>
    </row>
    <row r="618" spans="2:71" x14ac:dyDescent="0.25">
      <c r="B618" s="1">
        <v>44588</v>
      </c>
      <c r="C618" t="s">
        <v>1799</v>
      </c>
      <c r="D618">
        <v>1.8166666666666667</v>
      </c>
      <c r="E618" t="s">
        <v>3</v>
      </c>
      <c r="F618" t="s">
        <v>83</v>
      </c>
      <c r="G618" s="34" t="s">
        <v>1535</v>
      </c>
      <c r="H618" t="s">
        <v>17</v>
      </c>
      <c r="J618" s="3" t="s">
        <v>113</v>
      </c>
      <c r="K618" s="3" t="s">
        <v>113</v>
      </c>
      <c r="L618" s="3" t="s">
        <v>113</v>
      </c>
      <c r="M618" s="3" t="s">
        <v>113</v>
      </c>
      <c r="N618" s="3" t="s">
        <v>113</v>
      </c>
      <c r="O618" s="3" t="s">
        <v>113</v>
      </c>
      <c r="P618" s="3" t="s">
        <v>113</v>
      </c>
      <c r="Q618" s="3" t="s">
        <v>113</v>
      </c>
      <c r="R618" s="3" t="s">
        <v>113</v>
      </c>
      <c r="S618" s="3" t="s">
        <v>113</v>
      </c>
      <c r="T618" s="3" t="s">
        <v>113</v>
      </c>
      <c r="U618" s="3" t="s">
        <v>113</v>
      </c>
      <c r="V618" s="3" t="s">
        <v>113</v>
      </c>
      <c r="W618" s="3" t="s">
        <v>113</v>
      </c>
      <c r="X618" s="3" t="s">
        <v>113</v>
      </c>
      <c r="Y618" s="3"/>
      <c r="Z618" s="71"/>
      <c r="AC618" s="22" t="s">
        <v>132</v>
      </c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  <c r="BP618" s="22"/>
      <c r="BS618" t="str">
        <f t="shared" si="29"/>
        <v>CORRECT</v>
      </c>
    </row>
    <row r="619" spans="2:71" x14ac:dyDescent="0.25">
      <c r="B619" s="1">
        <v>44588</v>
      </c>
      <c r="C619" t="s">
        <v>24</v>
      </c>
      <c r="D619">
        <v>1.95</v>
      </c>
      <c r="E619" t="s">
        <v>56</v>
      </c>
      <c r="F619" t="s">
        <v>80</v>
      </c>
      <c r="G619" s="34" t="s">
        <v>1536</v>
      </c>
      <c r="H619" t="s">
        <v>17</v>
      </c>
      <c r="J619" s="3" t="s">
        <v>113</v>
      </c>
      <c r="K619" s="3" t="s">
        <v>113</v>
      </c>
      <c r="L619" s="3" t="s">
        <v>113</v>
      </c>
      <c r="M619" s="3" t="s">
        <v>113</v>
      </c>
      <c r="N619" s="3" t="s">
        <v>113</v>
      </c>
      <c r="O619" s="3" t="s">
        <v>113</v>
      </c>
      <c r="P619" s="3" t="s">
        <v>113</v>
      </c>
      <c r="Q619" s="3" t="s">
        <v>113</v>
      </c>
      <c r="R619" s="3" t="s">
        <v>113</v>
      </c>
      <c r="S619" s="3" t="s">
        <v>113</v>
      </c>
      <c r="T619" s="3" t="s">
        <v>113</v>
      </c>
      <c r="U619" s="3" t="s">
        <v>113</v>
      </c>
      <c r="V619" s="3" t="s">
        <v>113</v>
      </c>
      <c r="W619" s="3" t="s">
        <v>113</v>
      </c>
      <c r="X619" s="3" t="s">
        <v>113</v>
      </c>
      <c r="Y619" s="3"/>
      <c r="Z619" s="71"/>
      <c r="AC619" s="22"/>
      <c r="AD619" s="22"/>
      <c r="AE619" s="22"/>
      <c r="AF619" s="22"/>
      <c r="AG619" s="22"/>
      <c r="AH619" s="22" t="s">
        <v>78</v>
      </c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  <c r="BP619" s="22"/>
      <c r="BS619" t="str">
        <f t="shared" si="29"/>
        <v>CORRECT</v>
      </c>
    </row>
    <row r="620" spans="2:71" x14ac:dyDescent="0.25">
      <c r="B620" s="1">
        <v>44588</v>
      </c>
      <c r="C620" t="s">
        <v>1799</v>
      </c>
      <c r="D620">
        <v>1.1333333333333333</v>
      </c>
      <c r="E620" t="s">
        <v>53</v>
      </c>
      <c r="F620" t="s">
        <v>80</v>
      </c>
      <c r="G620" s="34" t="s">
        <v>1537</v>
      </c>
      <c r="H620" t="s">
        <v>17</v>
      </c>
      <c r="J620" s="3" t="s">
        <v>113</v>
      </c>
      <c r="K620" s="3" t="s">
        <v>113</v>
      </c>
      <c r="L620" s="3" t="s">
        <v>113</v>
      </c>
      <c r="M620" s="3" t="s">
        <v>113</v>
      </c>
      <c r="N620" s="3" t="s">
        <v>113</v>
      </c>
      <c r="O620" s="3" t="s">
        <v>113</v>
      </c>
      <c r="P620" s="3" t="s">
        <v>113</v>
      </c>
      <c r="Q620" s="3" t="s">
        <v>113</v>
      </c>
      <c r="R620" s="3" t="s">
        <v>113</v>
      </c>
      <c r="S620" s="3" t="s">
        <v>113</v>
      </c>
      <c r="T620" s="3" t="s">
        <v>113</v>
      </c>
      <c r="U620" s="3" t="s">
        <v>113</v>
      </c>
      <c r="V620" s="3" t="s">
        <v>113</v>
      </c>
      <c r="W620" s="3" t="s">
        <v>113</v>
      </c>
      <c r="X620" s="3" t="s">
        <v>113</v>
      </c>
      <c r="Y620" s="3"/>
      <c r="Z620" s="71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22"/>
      <c r="AW620" s="22"/>
      <c r="AX620" s="22"/>
      <c r="AY620" s="22"/>
      <c r="AZ620" s="22"/>
      <c r="BA620" s="22"/>
      <c r="BB620" s="22"/>
      <c r="BC620" s="22"/>
      <c r="BD620" s="22"/>
      <c r="BE620" s="22"/>
      <c r="BF620" s="22" t="s">
        <v>21</v>
      </c>
      <c r="BG620" s="22"/>
      <c r="BH620" s="22"/>
      <c r="BI620" s="22"/>
      <c r="BJ620" s="22"/>
      <c r="BK620" s="22"/>
      <c r="BL620" s="22"/>
      <c r="BM620" s="22"/>
      <c r="BN620" s="22"/>
      <c r="BO620" s="22"/>
      <c r="BP620" s="22"/>
      <c r="BS620" t="str">
        <f t="shared" si="29"/>
        <v>CORRECT</v>
      </c>
    </row>
    <row r="621" spans="2:71" x14ac:dyDescent="0.25">
      <c r="B621" s="1">
        <v>44588</v>
      </c>
      <c r="C621" t="s">
        <v>24</v>
      </c>
      <c r="D621">
        <v>2.6</v>
      </c>
      <c r="E621" t="s">
        <v>3</v>
      </c>
      <c r="F621" t="s">
        <v>83</v>
      </c>
      <c r="G621" s="34" t="s">
        <v>1336</v>
      </c>
      <c r="H621" t="s">
        <v>17</v>
      </c>
      <c r="J621" s="3" t="s">
        <v>113</v>
      </c>
      <c r="K621" s="3" t="s">
        <v>113</v>
      </c>
      <c r="L621" s="3" t="s">
        <v>113</v>
      </c>
      <c r="M621" s="3" t="s">
        <v>113</v>
      </c>
      <c r="N621" s="3" t="s">
        <v>113</v>
      </c>
      <c r="O621" s="3" t="s">
        <v>113</v>
      </c>
      <c r="P621" s="3" t="s">
        <v>113</v>
      </c>
      <c r="Q621" s="3" t="s">
        <v>113</v>
      </c>
      <c r="R621" s="3" t="s">
        <v>113</v>
      </c>
      <c r="S621" s="3" t="s">
        <v>113</v>
      </c>
      <c r="T621" s="3" t="s">
        <v>113</v>
      </c>
      <c r="U621" s="3" t="s">
        <v>113</v>
      </c>
      <c r="V621" s="3" t="s">
        <v>113</v>
      </c>
      <c r="W621" s="3" t="s">
        <v>113</v>
      </c>
      <c r="X621" s="3" t="s">
        <v>113</v>
      </c>
      <c r="Y621" s="3"/>
      <c r="Z621" s="71"/>
      <c r="AC621" s="22" t="s">
        <v>132</v>
      </c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  <c r="BP621" s="22"/>
      <c r="BS621" t="str">
        <f t="shared" si="29"/>
        <v>CORRECT</v>
      </c>
    </row>
    <row r="622" spans="2:71" x14ac:dyDescent="0.25">
      <c r="B622" s="1">
        <v>44588</v>
      </c>
      <c r="C622" t="s">
        <v>1799</v>
      </c>
      <c r="D622">
        <v>0.11666666666666667</v>
      </c>
      <c r="E622" t="s">
        <v>353</v>
      </c>
      <c r="F622" t="s">
        <v>80</v>
      </c>
      <c r="G622" s="34" t="s">
        <v>1538</v>
      </c>
      <c r="H622" t="s">
        <v>17</v>
      </c>
      <c r="J622" s="3" t="s">
        <v>113</v>
      </c>
      <c r="K622" s="3" t="s">
        <v>113</v>
      </c>
      <c r="L622" s="3" t="s">
        <v>113</v>
      </c>
      <c r="M622" s="3" t="s">
        <v>113</v>
      </c>
      <c r="N622" s="3" t="s">
        <v>113</v>
      </c>
      <c r="O622" s="3" t="s">
        <v>113</v>
      </c>
      <c r="P622" s="3" t="s">
        <v>113</v>
      </c>
      <c r="Q622" s="3" t="s">
        <v>113</v>
      </c>
      <c r="R622" s="3" t="s">
        <v>113</v>
      </c>
      <c r="S622" s="3" t="s">
        <v>113</v>
      </c>
      <c r="T622" s="3" t="s">
        <v>113</v>
      </c>
      <c r="U622" s="3" t="s">
        <v>113</v>
      </c>
      <c r="V622" s="3" t="s">
        <v>113</v>
      </c>
      <c r="W622" s="3" t="s">
        <v>113</v>
      </c>
      <c r="X622" s="3" t="s">
        <v>113</v>
      </c>
      <c r="Y622" s="3"/>
      <c r="Z622" s="71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22"/>
      <c r="AW622" s="22"/>
      <c r="AX622" s="22"/>
      <c r="AY622" s="22"/>
      <c r="AZ622" s="22"/>
      <c r="BA622" s="22"/>
      <c r="BB622" s="22"/>
      <c r="BC622" s="22"/>
      <c r="BD622" s="22"/>
      <c r="BE622" s="22" t="s">
        <v>78</v>
      </c>
      <c r="BF622" s="22"/>
      <c r="BG622" s="22"/>
      <c r="BH622" s="22"/>
      <c r="BI622" s="22"/>
      <c r="BJ622" s="22"/>
      <c r="BK622" s="22"/>
      <c r="BL622" s="22"/>
      <c r="BM622" s="22"/>
      <c r="BN622" s="22"/>
      <c r="BO622" s="22"/>
      <c r="BP622" s="22"/>
      <c r="BS622" t="str">
        <f t="shared" si="29"/>
        <v>CORRECT</v>
      </c>
    </row>
    <row r="623" spans="2:71" x14ac:dyDescent="0.25">
      <c r="B623" s="1">
        <v>44590</v>
      </c>
      <c r="C623" t="s">
        <v>24</v>
      </c>
      <c r="D623">
        <v>3.9166666666666665</v>
      </c>
      <c r="E623" t="s">
        <v>72</v>
      </c>
      <c r="F623" t="s">
        <v>83</v>
      </c>
      <c r="G623" s="34" t="s">
        <v>1544</v>
      </c>
      <c r="H623" t="s">
        <v>17</v>
      </c>
      <c r="J623" s="3" t="s">
        <v>113</v>
      </c>
      <c r="K623" s="3" t="s">
        <v>113</v>
      </c>
      <c r="L623" s="3" t="s">
        <v>113</v>
      </c>
      <c r="M623" s="3" t="s">
        <v>113</v>
      </c>
      <c r="N623" s="3" t="s">
        <v>113</v>
      </c>
      <c r="O623" s="3" t="s">
        <v>113</v>
      </c>
      <c r="P623" s="3" t="s">
        <v>113</v>
      </c>
      <c r="Q623" s="3" t="s">
        <v>113</v>
      </c>
      <c r="R623" s="3" t="s">
        <v>113</v>
      </c>
      <c r="S623" s="3" t="s">
        <v>113</v>
      </c>
      <c r="T623" s="3" t="s">
        <v>113</v>
      </c>
      <c r="U623" s="3" t="s">
        <v>113</v>
      </c>
      <c r="V623" s="3" t="s">
        <v>113</v>
      </c>
      <c r="W623" s="3" t="s">
        <v>113</v>
      </c>
      <c r="X623" s="3" t="s">
        <v>113</v>
      </c>
      <c r="Y623" s="3"/>
      <c r="Z623" s="71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 t="s">
        <v>132</v>
      </c>
      <c r="BO623" s="22"/>
      <c r="BP623" s="22"/>
      <c r="BS623" t="str">
        <f t="shared" si="29"/>
        <v>CORRECT</v>
      </c>
    </row>
    <row r="624" spans="2:71" x14ac:dyDescent="0.25">
      <c r="B624" s="1">
        <v>44590</v>
      </c>
      <c r="C624" t="s">
        <v>24</v>
      </c>
      <c r="D624">
        <v>1.1333333333333333</v>
      </c>
      <c r="E624" t="s">
        <v>56</v>
      </c>
      <c r="F624" t="s">
        <v>80</v>
      </c>
      <c r="G624" s="34" t="s">
        <v>1545</v>
      </c>
      <c r="H624" t="s">
        <v>17</v>
      </c>
      <c r="J624" s="3" t="s">
        <v>113</v>
      </c>
      <c r="K624" s="3" t="s">
        <v>113</v>
      </c>
      <c r="L624" s="3" t="s">
        <v>113</v>
      </c>
      <c r="M624" s="3" t="s">
        <v>113</v>
      </c>
      <c r="N624" s="3" t="s">
        <v>113</v>
      </c>
      <c r="O624" s="3" t="s">
        <v>113</v>
      </c>
      <c r="P624" s="3" t="s">
        <v>113</v>
      </c>
      <c r="Q624" s="3" t="s">
        <v>113</v>
      </c>
      <c r="R624" s="3" t="s">
        <v>113</v>
      </c>
      <c r="S624" s="3" t="s">
        <v>113</v>
      </c>
      <c r="T624" s="3" t="s">
        <v>113</v>
      </c>
      <c r="U624" s="3" t="s">
        <v>113</v>
      </c>
      <c r="V624" s="3" t="s">
        <v>113</v>
      </c>
      <c r="W624" s="3" t="s">
        <v>113</v>
      </c>
      <c r="X624" s="3" t="s">
        <v>113</v>
      </c>
      <c r="Y624" s="3"/>
      <c r="Z624" s="71"/>
      <c r="AC624" s="22"/>
      <c r="AD624" s="22"/>
      <c r="AE624" s="22"/>
      <c r="AF624" s="22"/>
      <c r="AG624" s="22"/>
      <c r="AH624" s="22" t="s">
        <v>78</v>
      </c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2"/>
      <c r="BM624" s="22"/>
      <c r="BN624" s="22"/>
      <c r="BO624" s="22"/>
      <c r="BP624" s="22"/>
      <c r="BS624" t="str">
        <f t="shared" si="29"/>
        <v>CORRECT</v>
      </c>
    </row>
    <row r="625" spans="2:71" x14ac:dyDescent="0.25">
      <c r="B625" s="1">
        <v>44590</v>
      </c>
      <c r="C625" t="s">
        <v>24</v>
      </c>
      <c r="D625">
        <v>2.8</v>
      </c>
      <c r="E625" t="s">
        <v>284</v>
      </c>
      <c r="F625" t="s">
        <v>83</v>
      </c>
      <c r="G625" s="34" t="s">
        <v>1546</v>
      </c>
      <c r="H625" t="s">
        <v>17</v>
      </c>
      <c r="J625" s="3" t="s">
        <v>113</v>
      </c>
      <c r="K625" s="3" t="s">
        <v>113</v>
      </c>
      <c r="L625" s="3" t="s">
        <v>113</v>
      </c>
      <c r="M625" s="3" t="s">
        <v>113</v>
      </c>
      <c r="N625" s="3" t="s">
        <v>113</v>
      </c>
      <c r="O625" s="3" t="s">
        <v>113</v>
      </c>
      <c r="P625" s="3" t="s">
        <v>113</v>
      </c>
      <c r="Q625" s="3" t="s">
        <v>113</v>
      </c>
      <c r="R625" s="3" t="s">
        <v>113</v>
      </c>
      <c r="S625" s="3" t="s">
        <v>113</v>
      </c>
      <c r="T625" s="3" t="s">
        <v>113</v>
      </c>
      <c r="U625" s="3" t="s">
        <v>113</v>
      </c>
      <c r="V625" s="3" t="s">
        <v>113</v>
      </c>
      <c r="W625" s="3" t="s">
        <v>113</v>
      </c>
      <c r="X625" s="3" t="s">
        <v>113</v>
      </c>
      <c r="Y625" s="3"/>
      <c r="Z625" s="71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 t="s">
        <v>132</v>
      </c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2"/>
      <c r="BM625" s="22"/>
      <c r="BN625" s="22"/>
      <c r="BO625" s="22"/>
      <c r="BP625" s="22"/>
      <c r="BS625" t="str">
        <f t="shared" si="29"/>
        <v>CORRECT</v>
      </c>
    </row>
    <row r="626" spans="2:71" x14ac:dyDescent="0.25">
      <c r="B626" s="1">
        <v>44590</v>
      </c>
      <c r="C626" t="s">
        <v>24</v>
      </c>
      <c r="D626">
        <v>4.166666666666667</v>
      </c>
      <c r="E626" t="s">
        <v>72</v>
      </c>
      <c r="F626" t="s">
        <v>80</v>
      </c>
      <c r="G626" s="34" t="s">
        <v>1547</v>
      </c>
      <c r="H626" t="s">
        <v>17</v>
      </c>
      <c r="J626" s="3" t="s">
        <v>113</v>
      </c>
      <c r="K626" s="3" t="s">
        <v>113</v>
      </c>
      <c r="L626" s="3" t="s">
        <v>113</v>
      </c>
      <c r="M626" s="3" t="s">
        <v>113</v>
      </c>
      <c r="N626" s="3" t="s">
        <v>113</v>
      </c>
      <c r="O626" s="3" t="s">
        <v>113</v>
      </c>
      <c r="P626" s="3" t="s">
        <v>113</v>
      </c>
      <c r="Q626" s="3" t="s">
        <v>113</v>
      </c>
      <c r="R626" s="3" t="s">
        <v>113</v>
      </c>
      <c r="S626" s="3" t="s">
        <v>113</v>
      </c>
      <c r="T626" s="3" t="s">
        <v>113</v>
      </c>
      <c r="U626" s="3" t="s">
        <v>113</v>
      </c>
      <c r="V626" s="3" t="s">
        <v>113</v>
      </c>
      <c r="W626" s="3" t="s">
        <v>113</v>
      </c>
      <c r="X626" s="3" t="s">
        <v>113</v>
      </c>
      <c r="Y626" s="3"/>
      <c r="Z626" s="71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22"/>
      <c r="AW626" s="22"/>
      <c r="AX626" s="22"/>
      <c r="AY626" s="22"/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2"/>
      <c r="BM626" s="22"/>
      <c r="BN626" s="22" t="s">
        <v>78</v>
      </c>
      <c r="BO626" s="22"/>
      <c r="BP626" s="22"/>
      <c r="BS626" t="str">
        <f t="shared" si="29"/>
        <v>CORRECT</v>
      </c>
    </row>
    <row r="627" spans="2:71" x14ac:dyDescent="0.25">
      <c r="B627" s="1">
        <v>44591</v>
      </c>
      <c r="C627" t="s">
        <v>24</v>
      </c>
      <c r="D627">
        <v>0.73333333333333328</v>
      </c>
      <c r="E627" t="s">
        <v>710</v>
      </c>
      <c r="F627" t="s">
        <v>80</v>
      </c>
      <c r="G627" s="34" t="s">
        <v>1556</v>
      </c>
      <c r="H627" t="s">
        <v>17</v>
      </c>
      <c r="J627" s="3" t="s">
        <v>113</v>
      </c>
      <c r="K627" s="3" t="s">
        <v>113</v>
      </c>
      <c r="L627" s="3" t="s">
        <v>113</v>
      </c>
      <c r="M627" s="3" t="s">
        <v>113</v>
      </c>
      <c r="N627" s="3" t="s">
        <v>113</v>
      </c>
      <c r="O627" s="3" t="s">
        <v>113</v>
      </c>
      <c r="P627" s="3" t="s">
        <v>113</v>
      </c>
      <c r="Q627" s="3" t="s">
        <v>113</v>
      </c>
      <c r="R627" s="3" t="s">
        <v>113</v>
      </c>
      <c r="S627" s="3" t="s">
        <v>113</v>
      </c>
      <c r="T627" s="3" t="s">
        <v>113</v>
      </c>
      <c r="U627" s="3" t="s">
        <v>113</v>
      </c>
      <c r="V627" s="3" t="s">
        <v>113</v>
      </c>
      <c r="W627" s="3" t="s">
        <v>113</v>
      </c>
      <c r="X627" s="3" t="s">
        <v>113</v>
      </c>
      <c r="Y627" s="3"/>
      <c r="Z627" s="71"/>
      <c r="AC627" s="22"/>
      <c r="AD627" s="22"/>
      <c r="AE627" s="22" t="s">
        <v>78</v>
      </c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2"/>
      <c r="BM627" s="22"/>
      <c r="BN627" s="22"/>
      <c r="BO627" s="22"/>
      <c r="BP627" s="22"/>
      <c r="BS627" t="str">
        <f t="shared" si="29"/>
        <v>CORRECT</v>
      </c>
    </row>
    <row r="628" spans="2:71" ht="180" x14ac:dyDescent="0.25">
      <c r="B628" s="1">
        <v>44591</v>
      </c>
      <c r="C628" t="s">
        <v>24</v>
      </c>
      <c r="D628">
        <v>5.333333333333333</v>
      </c>
      <c r="E628" t="s">
        <v>71</v>
      </c>
      <c r="F628" t="s">
        <v>83</v>
      </c>
      <c r="G628" s="34" t="s">
        <v>1557</v>
      </c>
      <c r="H628" t="s">
        <v>17</v>
      </c>
      <c r="J628" s="3" t="s">
        <v>113</v>
      </c>
      <c r="K628" s="3" t="s">
        <v>113</v>
      </c>
      <c r="L628" s="3" t="s">
        <v>113</v>
      </c>
      <c r="M628" s="3" t="s">
        <v>113</v>
      </c>
      <c r="N628" s="3" t="s">
        <v>113</v>
      </c>
      <c r="O628" s="3" t="s">
        <v>113</v>
      </c>
      <c r="P628" s="3" t="s">
        <v>113</v>
      </c>
      <c r="Q628" s="3" t="s">
        <v>113</v>
      </c>
      <c r="R628" s="3" t="s">
        <v>113</v>
      </c>
      <c r="S628" s="3" t="s">
        <v>113</v>
      </c>
      <c r="T628" s="3" t="s">
        <v>113</v>
      </c>
      <c r="U628" s="3" t="s">
        <v>113</v>
      </c>
      <c r="V628" s="3" t="s">
        <v>113</v>
      </c>
      <c r="W628" s="3" t="s">
        <v>113</v>
      </c>
      <c r="X628" s="3" t="s">
        <v>113</v>
      </c>
      <c r="Y628" s="3"/>
      <c r="Z628" s="71"/>
      <c r="AA628" s="72" t="s">
        <v>1563</v>
      </c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2"/>
      <c r="BM628" s="22" t="s">
        <v>78</v>
      </c>
      <c r="BN628" s="22"/>
      <c r="BO628" s="22"/>
      <c r="BP628" s="22"/>
      <c r="BS628" t="str">
        <f t="shared" si="29"/>
        <v>CORRECT</v>
      </c>
    </row>
    <row r="629" spans="2:71" x14ac:dyDescent="0.25">
      <c r="B629" s="1">
        <v>44591</v>
      </c>
      <c r="C629" t="s">
        <v>24</v>
      </c>
      <c r="D629">
        <v>6.3666666666666663</v>
      </c>
      <c r="E629" t="s">
        <v>710</v>
      </c>
      <c r="F629" t="s">
        <v>80</v>
      </c>
      <c r="G629" s="34" t="s">
        <v>1558</v>
      </c>
      <c r="H629" t="s">
        <v>17</v>
      </c>
      <c r="J629" s="3" t="s">
        <v>113</v>
      </c>
      <c r="K629" s="3" t="s">
        <v>113</v>
      </c>
      <c r="L629" s="3" t="s">
        <v>113</v>
      </c>
      <c r="M629" s="3" t="s">
        <v>113</v>
      </c>
      <c r="N629" s="3" t="s">
        <v>113</v>
      </c>
      <c r="O629" s="3" t="s">
        <v>113</v>
      </c>
      <c r="P629" s="3" t="s">
        <v>113</v>
      </c>
      <c r="Q629" s="3" t="s">
        <v>113</v>
      </c>
      <c r="R629" s="3" t="s">
        <v>113</v>
      </c>
      <c r="S629" s="3" t="s">
        <v>113</v>
      </c>
      <c r="T629" s="3" t="s">
        <v>113</v>
      </c>
      <c r="U629" s="3" t="s">
        <v>113</v>
      </c>
      <c r="V629" s="3" t="s">
        <v>113</v>
      </c>
      <c r="W629" s="3" t="s">
        <v>113</v>
      </c>
      <c r="X629" s="3" t="s">
        <v>113</v>
      </c>
      <c r="Y629" s="3"/>
      <c r="Z629" s="71"/>
      <c r="AC629" s="22"/>
      <c r="AD629" s="22"/>
      <c r="AE629" s="22" t="s">
        <v>78</v>
      </c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  <c r="AQ629" s="22"/>
      <c r="AR629" s="22"/>
      <c r="AS629" s="22"/>
      <c r="AT629" s="22"/>
      <c r="AU629" s="22"/>
      <c r="AV629" s="22"/>
      <c r="AW629" s="22"/>
      <c r="AX629" s="22"/>
      <c r="AY629" s="22"/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2"/>
      <c r="BM629" s="22"/>
      <c r="BN629" s="22"/>
      <c r="BO629" s="22"/>
      <c r="BP629" s="22"/>
      <c r="BS629" t="str">
        <f t="shared" si="29"/>
        <v>CORRECT</v>
      </c>
    </row>
    <row r="630" spans="2:71" x14ac:dyDescent="0.25">
      <c r="B630" s="1">
        <v>44591</v>
      </c>
      <c r="C630" t="s">
        <v>24</v>
      </c>
      <c r="D630">
        <v>1.1333333333333333</v>
      </c>
      <c r="E630" t="s">
        <v>710</v>
      </c>
      <c r="F630" t="s">
        <v>80</v>
      </c>
      <c r="G630" s="34" t="s">
        <v>1559</v>
      </c>
      <c r="H630" t="s">
        <v>17</v>
      </c>
      <c r="J630" s="3" t="s">
        <v>113</v>
      </c>
      <c r="K630" s="3" t="s">
        <v>113</v>
      </c>
      <c r="L630" s="3" t="s">
        <v>113</v>
      </c>
      <c r="M630" s="3" t="s">
        <v>113</v>
      </c>
      <c r="N630" s="3" t="s">
        <v>113</v>
      </c>
      <c r="O630" s="3" t="s">
        <v>113</v>
      </c>
      <c r="P630" s="3" t="s">
        <v>113</v>
      </c>
      <c r="Q630" s="3" t="s">
        <v>113</v>
      </c>
      <c r="R630" s="3" t="s">
        <v>113</v>
      </c>
      <c r="S630" s="3" t="s">
        <v>113</v>
      </c>
      <c r="T630" s="3" t="s">
        <v>113</v>
      </c>
      <c r="U630" s="3" t="s">
        <v>113</v>
      </c>
      <c r="V630" s="3" t="s">
        <v>113</v>
      </c>
      <c r="W630" s="3" t="s">
        <v>113</v>
      </c>
      <c r="X630" s="3" t="s">
        <v>113</v>
      </c>
      <c r="Y630" s="3"/>
      <c r="Z630" s="71"/>
      <c r="AC630" s="22"/>
      <c r="AD630" s="22"/>
      <c r="AE630" s="22" t="s">
        <v>78</v>
      </c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  <c r="BP630" s="22"/>
      <c r="BS630" t="str">
        <f t="shared" si="29"/>
        <v>CORRECT</v>
      </c>
    </row>
    <row r="631" spans="2:71" x14ac:dyDescent="0.25">
      <c r="B631" s="1">
        <v>44591</v>
      </c>
      <c r="C631" t="s">
        <v>24</v>
      </c>
      <c r="D631">
        <v>4.6166666666666671</v>
      </c>
      <c r="E631" t="s">
        <v>1125</v>
      </c>
      <c r="F631" t="s">
        <v>80</v>
      </c>
      <c r="G631" s="34" t="s">
        <v>1560</v>
      </c>
      <c r="H631" t="s">
        <v>17</v>
      </c>
      <c r="J631" s="3" t="s">
        <v>113</v>
      </c>
      <c r="K631" s="3" t="s">
        <v>113</v>
      </c>
      <c r="L631" s="3" t="s">
        <v>113</v>
      </c>
      <c r="M631" s="3" t="s">
        <v>113</v>
      </c>
      <c r="N631" s="3" t="s">
        <v>113</v>
      </c>
      <c r="O631" s="3" t="s">
        <v>113</v>
      </c>
      <c r="P631" s="3" t="s">
        <v>113</v>
      </c>
      <c r="Q631" s="3" t="s">
        <v>113</v>
      </c>
      <c r="R631" s="3" t="s">
        <v>113</v>
      </c>
      <c r="S631" s="3" t="s">
        <v>113</v>
      </c>
      <c r="T631" s="3" t="s">
        <v>113</v>
      </c>
      <c r="U631" s="3" t="s">
        <v>113</v>
      </c>
      <c r="V631" s="3" t="s">
        <v>113</v>
      </c>
      <c r="W631" s="3" t="s">
        <v>113</v>
      </c>
      <c r="X631" s="3" t="s">
        <v>113</v>
      </c>
      <c r="Y631" s="3"/>
      <c r="Z631" s="71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22"/>
      <c r="AW631" s="22"/>
      <c r="AX631" s="22"/>
      <c r="AY631" s="22"/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 t="s">
        <v>78</v>
      </c>
      <c r="BK631" s="22"/>
      <c r="BL631" s="22"/>
      <c r="BM631" s="22"/>
      <c r="BN631" s="22"/>
      <c r="BO631" s="22"/>
      <c r="BP631" s="22"/>
      <c r="BS631" t="str">
        <f t="shared" si="29"/>
        <v>CORRECT</v>
      </c>
    </row>
    <row r="632" spans="2:71" x14ac:dyDescent="0.25">
      <c r="B632" s="1">
        <v>44591</v>
      </c>
      <c r="C632" t="s">
        <v>24</v>
      </c>
      <c r="D632">
        <v>4.583333333333333</v>
      </c>
      <c r="E632" t="s">
        <v>71</v>
      </c>
      <c r="F632" t="s">
        <v>80</v>
      </c>
      <c r="G632" s="34" t="s">
        <v>1561</v>
      </c>
      <c r="H632" t="s">
        <v>17</v>
      </c>
      <c r="J632" s="3" t="s">
        <v>113</v>
      </c>
      <c r="K632" s="3" t="s">
        <v>113</v>
      </c>
      <c r="L632" s="3" t="s">
        <v>113</v>
      </c>
      <c r="M632" s="3" t="s">
        <v>113</v>
      </c>
      <c r="N632" s="3" t="s">
        <v>113</v>
      </c>
      <c r="O632" s="3" t="s">
        <v>113</v>
      </c>
      <c r="P632" s="3" t="s">
        <v>113</v>
      </c>
      <c r="Q632" s="3" t="s">
        <v>113</v>
      </c>
      <c r="R632" s="3" t="s">
        <v>113</v>
      </c>
      <c r="S632" s="3" t="s">
        <v>113</v>
      </c>
      <c r="T632" s="3" t="s">
        <v>113</v>
      </c>
      <c r="U632" s="3" t="s">
        <v>113</v>
      </c>
      <c r="V632" s="3" t="s">
        <v>113</v>
      </c>
      <c r="W632" s="3" t="s">
        <v>113</v>
      </c>
      <c r="X632" s="3" t="s">
        <v>113</v>
      </c>
      <c r="Y632" s="3"/>
      <c r="Z632" s="71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  <c r="AQ632" s="22"/>
      <c r="AR632" s="22"/>
      <c r="AS632" s="22"/>
      <c r="AT632" s="22"/>
      <c r="AU632" s="22"/>
      <c r="AV632" s="22"/>
      <c r="AW632" s="22"/>
      <c r="AX632" s="22"/>
      <c r="AY632" s="22"/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2"/>
      <c r="BM632" s="22" t="s">
        <v>78</v>
      </c>
      <c r="BN632" s="22"/>
      <c r="BO632" s="22"/>
      <c r="BP632" s="22"/>
      <c r="BS632" t="str">
        <f>IF(COUNTA(AC632:BP632)=1,"CORRECT","EMPTY")</f>
        <v>CORRECT</v>
      </c>
    </row>
    <row r="633" spans="2:71" x14ac:dyDescent="0.25">
      <c r="B633" s="1">
        <v>44591</v>
      </c>
      <c r="C633" t="s">
        <v>24</v>
      </c>
      <c r="D633">
        <v>1.3166666666666667</v>
      </c>
      <c r="E633" t="s">
        <v>710</v>
      </c>
      <c r="F633" t="s">
        <v>80</v>
      </c>
      <c r="G633" s="34" t="s">
        <v>1562</v>
      </c>
      <c r="H633" t="s">
        <v>17</v>
      </c>
      <c r="J633" s="3" t="s">
        <v>113</v>
      </c>
      <c r="K633" s="3" t="s">
        <v>113</v>
      </c>
      <c r="L633" s="3" t="s">
        <v>113</v>
      </c>
      <c r="M633" s="3" t="s">
        <v>113</v>
      </c>
      <c r="N633" s="3" t="s">
        <v>113</v>
      </c>
      <c r="O633" s="3" t="s">
        <v>113</v>
      </c>
      <c r="P633" s="3" t="s">
        <v>113</v>
      </c>
      <c r="Q633" s="3" t="s">
        <v>113</v>
      </c>
      <c r="R633" s="3" t="s">
        <v>113</v>
      </c>
      <c r="S633" s="3" t="s">
        <v>113</v>
      </c>
      <c r="T633" s="3" t="s">
        <v>113</v>
      </c>
      <c r="U633" s="3" t="s">
        <v>113</v>
      </c>
      <c r="V633" s="3" t="s">
        <v>113</v>
      </c>
      <c r="W633" s="3" t="s">
        <v>113</v>
      </c>
      <c r="X633" s="3" t="s">
        <v>113</v>
      </c>
      <c r="Y633" s="3"/>
      <c r="Z633" s="71"/>
      <c r="AC633" s="22"/>
      <c r="AD633" s="22"/>
      <c r="AE633" s="22" t="s">
        <v>78</v>
      </c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2"/>
      <c r="BM633" s="22"/>
      <c r="BN633" s="22"/>
      <c r="BO633" s="22"/>
      <c r="BP633" s="22"/>
      <c r="BS633" t="str">
        <f t="shared" si="29"/>
        <v>CORRECT</v>
      </c>
    </row>
    <row r="634" spans="2:71" x14ac:dyDescent="0.25">
      <c r="B634" s="1">
        <v>44593</v>
      </c>
      <c r="C634">
        <v>700</v>
      </c>
      <c r="D634">
        <v>6.8166666666666664</v>
      </c>
      <c r="E634" t="s">
        <v>53</v>
      </c>
      <c r="F634" s="3" t="s">
        <v>83</v>
      </c>
      <c r="G634" s="34" t="s">
        <v>1564</v>
      </c>
      <c r="H634" t="s">
        <v>17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71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22"/>
      <c r="AW634" s="22"/>
      <c r="AX634" s="22"/>
      <c r="AY634" s="22"/>
      <c r="AZ634" s="22"/>
      <c r="BA634" s="22"/>
      <c r="BB634" s="22"/>
      <c r="BC634" s="22"/>
      <c r="BD634" s="22"/>
      <c r="BE634" s="22"/>
      <c r="BF634" s="22" t="s">
        <v>132</v>
      </c>
      <c r="BG634" s="22"/>
      <c r="BH634" s="22"/>
      <c r="BI634" s="22"/>
      <c r="BJ634" s="22"/>
      <c r="BK634" s="22"/>
      <c r="BL634" s="22"/>
      <c r="BM634" s="22"/>
      <c r="BN634" s="22"/>
      <c r="BO634" s="22"/>
      <c r="BP634" s="22"/>
      <c r="BS634" t="str">
        <f t="shared" si="29"/>
        <v>CORRECT</v>
      </c>
    </row>
    <row r="635" spans="2:71" x14ac:dyDescent="0.25">
      <c r="B635" s="1">
        <v>44593</v>
      </c>
      <c r="C635">
        <v>700</v>
      </c>
      <c r="D635">
        <v>6.85</v>
      </c>
      <c r="E635" t="s">
        <v>53</v>
      </c>
      <c r="F635" s="3" t="s">
        <v>83</v>
      </c>
      <c r="G635" s="34" t="s">
        <v>1565</v>
      </c>
      <c r="H635" t="s">
        <v>17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71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  <c r="AQ635" s="22"/>
      <c r="AR635" s="22"/>
      <c r="AS635" s="22"/>
      <c r="AT635" s="22"/>
      <c r="AU635" s="22"/>
      <c r="AV635" s="22"/>
      <c r="AW635" s="22"/>
      <c r="AX635" s="22"/>
      <c r="AY635" s="22"/>
      <c r="AZ635" s="22"/>
      <c r="BA635" s="22"/>
      <c r="BB635" s="22"/>
      <c r="BC635" s="22"/>
      <c r="BD635" s="22"/>
      <c r="BE635" s="22"/>
      <c r="BF635" s="22" t="s">
        <v>132</v>
      </c>
      <c r="BG635" s="22"/>
      <c r="BH635" s="22"/>
      <c r="BI635" s="22"/>
      <c r="BJ635" s="22"/>
      <c r="BK635" s="22"/>
      <c r="BL635" s="22"/>
      <c r="BM635" s="22"/>
      <c r="BN635" s="22"/>
      <c r="BO635" s="22"/>
      <c r="BP635" s="22"/>
      <c r="BS635" t="str">
        <f t="shared" si="29"/>
        <v>CORRECT</v>
      </c>
    </row>
    <row r="636" spans="2:71" x14ac:dyDescent="0.25">
      <c r="B636" s="1">
        <v>44593</v>
      </c>
      <c r="C636">
        <v>700</v>
      </c>
      <c r="D636">
        <v>1.4833333333333334</v>
      </c>
      <c r="E636" t="s">
        <v>53</v>
      </c>
      <c r="F636" s="3" t="s">
        <v>80</v>
      </c>
      <c r="G636" s="34" t="s">
        <v>1566</v>
      </c>
      <c r="H636" t="s">
        <v>17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71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2"/>
      <c r="BF636" s="22" t="s">
        <v>78</v>
      </c>
      <c r="BG636" s="22"/>
      <c r="BH636" s="22"/>
      <c r="BI636" s="22"/>
      <c r="BJ636" s="22"/>
      <c r="BK636" s="22"/>
      <c r="BL636" s="22"/>
      <c r="BM636" s="22"/>
      <c r="BN636" s="22"/>
      <c r="BO636" s="22"/>
      <c r="BP636" s="22"/>
      <c r="BS636" t="str">
        <f t="shared" si="29"/>
        <v>CORRECT</v>
      </c>
    </row>
    <row r="637" spans="2:71" x14ac:dyDescent="0.25">
      <c r="B637" s="1">
        <v>44593</v>
      </c>
      <c r="C637">
        <v>700</v>
      </c>
      <c r="D637">
        <v>3.8166666666666664</v>
      </c>
      <c r="E637" t="s">
        <v>53</v>
      </c>
      <c r="F637" s="3" t="s">
        <v>80</v>
      </c>
      <c r="G637" s="34" t="s">
        <v>1567</v>
      </c>
      <c r="H637" t="s">
        <v>17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71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  <c r="AQ637" s="22"/>
      <c r="AR637" s="22"/>
      <c r="AS637" s="22"/>
      <c r="AT637" s="22"/>
      <c r="AU637" s="22"/>
      <c r="AV637" s="22"/>
      <c r="AW637" s="22"/>
      <c r="AX637" s="22"/>
      <c r="AY637" s="22"/>
      <c r="AZ637" s="22"/>
      <c r="BA637" s="22"/>
      <c r="BB637" s="22"/>
      <c r="BC637" s="22"/>
      <c r="BD637" s="22"/>
      <c r="BE637" s="22"/>
      <c r="BF637" s="22" t="s">
        <v>78</v>
      </c>
      <c r="BG637" s="22"/>
      <c r="BH637" s="22"/>
      <c r="BI637" s="22"/>
      <c r="BJ637" s="22"/>
      <c r="BK637" s="22"/>
      <c r="BL637" s="22"/>
      <c r="BM637" s="22"/>
      <c r="BN637" s="22"/>
      <c r="BO637" s="22"/>
      <c r="BP637" s="22"/>
      <c r="BS637" t="str">
        <f t="shared" si="29"/>
        <v>CORRECT</v>
      </c>
    </row>
    <row r="638" spans="2:71" x14ac:dyDescent="0.25">
      <c r="B638" s="1">
        <v>44593</v>
      </c>
      <c r="C638">
        <v>700</v>
      </c>
      <c r="D638">
        <v>8.5500000000000007</v>
      </c>
      <c r="E638" t="s">
        <v>53</v>
      </c>
      <c r="F638" s="3" t="s">
        <v>80</v>
      </c>
      <c r="G638" s="34" t="s">
        <v>1568</v>
      </c>
      <c r="H638" t="s">
        <v>17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71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22"/>
      <c r="AW638" s="22"/>
      <c r="AX638" s="22"/>
      <c r="AY638" s="22"/>
      <c r="AZ638" s="22"/>
      <c r="BA638" s="22"/>
      <c r="BB638" s="22"/>
      <c r="BC638" s="22"/>
      <c r="BD638" s="22"/>
      <c r="BE638" s="22"/>
      <c r="BF638" s="22" t="s">
        <v>78</v>
      </c>
      <c r="BG638" s="22"/>
      <c r="BH638" s="22"/>
      <c r="BI638" s="22"/>
      <c r="BJ638" s="22"/>
      <c r="BK638" s="22"/>
      <c r="BL638" s="22"/>
      <c r="BM638" s="22"/>
      <c r="BN638" s="22"/>
      <c r="BO638" s="22"/>
      <c r="BP638" s="22"/>
      <c r="BS638" t="str">
        <f t="shared" si="29"/>
        <v>CORRECT</v>
      </c>
    </row>
    <row r="639" spans="2:71" x14ac:dyDescent="0.25">
      <c r="B639" s="1">
        <v>44593</v>
      </c>
      <c r="C639" t="s">
        <v>24</v>
      </c>
      <c r="D639">
        <v>3.1166666666666667</v>
      </c>
      <c r="E639" t="s">
        <v>56</v>
      </c>
      <c r="F639" s="3" t="s">
        <v>83</v>
      </c>
      <c r="G639" s="34" t="s">
        <v>1569</v>
      </c>
      <c r="H639" t="s">
        <v>17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71"/>
      <c r="AC639" s="22"/>
      <c r="AD639" s="22"/>
      <c r="AE639" s="22"/>
      <c r="AF639" s="22"/>
      <c r="AG639" s="22"/>
      <c r="AH639" s="22" t="s">
        <v>132</v>
      </c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22"/>
      <c r="AW639" s="22"/>
      <c r="AX639" s="22"/>
      <c r="AY639" s="22"/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2"/>
      <c r="BM639" s="22"/>
      <c r="BN639" s="22"/>
      <c r="BO639" s="22"/>
      <c r="BP639" s="22"/>
      <c r="BS639" t="str">
        <f t="shared" si="29"/>
        <v>CORRECT</v>
      </c>
    </row>
    <row r="640" spans="2:71" x14ac:dyDescent="0.25">
      <c r="B640" s="1">
        <v>44593</v>
      </c>
      <c r="C640">
        <v>700</v>
      </c>
      <c r="D640">
        <v>1.5</v>
      </c>
      <c r="E640" t="s">
        <v>353</v>
      </c>
      <c r="F640" s="3" t="s">
        <v>80</v>
      </c>
      <c r="G640" s="34" t="s">
        <v>1570</v>
      </c>
      <c r="H640" t="s">
        <v>17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71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22"/>
      <c r="AW640" s="22"/>
      <c r="AX640" s="22"/>
      <c r="AY640" s="22"/>
      <c r="AZ640" s="22"/>
      <c r="BA640" s="22"/>
      <c r="BB640" s="22"/>
      <c r="BC640" s="22"/>
      <c r="BD640" s="22"/>
      <c r="BE640" s="22" t="s">
        <v>78</v>
      </c>
      <c r="BF640" s="22"/>
      <c r="BG640" s="22"/>
      <c r="BH640" s="22"/>
      <c r="BI640" s="22"/>
      <c r="BJ640" s="22"/>
      <c r="BK640" s="22"/>
      <c r="BL640" s="22"/>
      <c r="BM640" s="22"/>
      <c r="BN640" s="22"/>
      <c r="BO640" s="22"/>
      <c r="BP640" s="22"/>
      <c r="BS640" t="str">
        <f t="shared" si="29"/>
        <v>CORRECT</v>
      </c>
    </row>
    <row r="641" spans="2:71" x14ac:dyDescent="0.25">
      <c r="B641" s="1">
        <v>44593</v>
      </c>
      <c r="C641" t="s">
        <v>24</v>
      </c>
      <c r="D641">
        <v>3</v>
      </c>
      <c r="E641" t="s">
        <v>284</v>
      </c>
      <c r="F641" s="3" t="s">
        <v>80</v>
      </c>
      <c r="G641" s="34" t="s">
        <v>1571</v>
      </c>
      <c r="H641" t="s">
        <v>17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71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 t="s">
        <v>78</v>
      </c>
      <c r="AO641" s="22"/>
      <c r="AP641" s="22"/>
      <c r="AQ641" s="22"/>
      <c r="AR641" s="22"/>
      <c r="AS641" s="22"/>
      <c r="AT641" s="22"/>
      <c r="AU641" s="22"/>
      <c r="AV641" s="22"/>
      <c r="AW641" s="22"/>
      <c r="AX641" s="22"/>
      <c r="AY641" s="22"/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2"/>
      <c r="BM641" s="22"/>
      <c r="BN641" s="22"/>
      <c r="BO641" s="22"/>
      <c r="BP641" s="22"/>
      <c r="BS641" t="str">
        <f t="shared" si="29"/>
        <v>CORRECT</v>
      </c>
    </row>
    <row r="642" spans="2:71" x14ac:dyDescent="0.25">
      <c r="B642" s="1">
        <v>44593</v>
      </c>
      <c r="C642" t="s">
        <v>24</v>
      </c>
      <c r="D642">
        <v>4.8666666666666671</v>
      </c>
      <c r="E642" t="s">
        <v>91</v>
      </c>
      <c r="F642" s="3" t="s">
        <v>80</v>
      </c>
      <c r="G642" s="34" t="s">
        <v>1572</v>
      </c>
      <c r="H642" t="s">
        <v>17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71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 t="s">
        <v>78</v>
      </c>
      <c r="AV642" s="22"/>
      <c r="AW642" s="22"/>
      <c r="AX642" s="22"/>
      <c r="AY642" s="22"/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2"/>
      <c r="BM642" s="22"/>
      <c r="BN642" s="22"/>
      <c r="BO642" s="22"/>
      <c r="BP642" s="22"/>
      <c r="BS642" t="str">
        <f t="shared" si="29"/>
        <v>CORRECT</v>
      </c>
    </row>
    <row r="643" spans="2:71" x14ac:dyDescent="0.25">
      <c r="B643" s="1">
        <v>44593</v>
      </c>
      <c r="C643">
        <v>700</v>
      </c>
      <c r="D643">
        <v>3.25</v>
      </c>
      <c r="E643" t="s">
        <v>53</v>
      </c>
      <c r="F643" s="3" t="s">
        <v>80</v>
      </c>
      <c r="G643" s="34" t="s">
        <v>1514</v>
      </c>
      <c r="H643" t="s">
        <v>17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71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22"/>
      <c r="AW643" s="22"/>
      <c r="AX643" s="22"/>
      <c r="AY643" s="22"/>
      <c r="AZ643" s="22"/>
      <c r="BA643" s="22"/>
      <c r="BB643" s="22"/>
      <c r="BC643" s="22"/>
      <c r="BD643" s="22"/>
      <c r="BE643" s="22"/>
      <c r="BF643" s="22" t="s">
        <v>78</v>
      </c>
      <c r="BG643" s="22"/>
      <c r="BH643" s="22"/>
      <c r="BI643" s="22"/>
      <c r="BJ643" s="22"/>
      <c r="BK643" s="22"/>
      <c r="BL643" s="22"/>
      <c r="BM643" s="22"/>
      <c r="BN643" s="22"/>
      <c r="BO643" s="22"/>
      <c r="BP643" s="22"/>
      <c r="BS643" t="str">
        <f t="shared" si="29"/>
        <v>CORRECT</v>
      </c>
    </row>
    <row r="644" spans="2:71" x14ac:dyDescent="0.25">
      <c r="B644" s="1">
        <v>44594</v>
      </c>
      <c r="C644" t="s">
        <v>24</v>
      </c>
      <c r="D644">
        <v>1.35</v>
      </c>
      <c r="E644" t="s">
        <v>353</v>
      </c>
      <c r="F644" s="3" t="s">
        <v>80</v>
      </c>
      <c r="G644" s="34" t="s">
        <v>1573</v>
      </c>
      <c r="H644" t="s">
        <v>17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71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22"/>
      <c r="AW644" s="22"/>
      <c r="AX644" s="22"/>
      <c r="AY644" s="22"/>
      <c r="AZ644" s="22"/>
      <c r="BA644" s="22"/>
      <c r="BB644" s="22"/>
      <c r="BC644" s="22"/>
      <c r="BD644" s="22"/>
      <c r="BE644" s="22" t="s">
        <v>78</v>
      </c>
      <c r="BF644" s="22"/>
      <c r="BG644" s="22"/>
      <c r="BH644" s="22"/>
      <c r="BI644" s="22"/>
      <c r="BJ644" s="22"/>
      <c r="BK644" s="22"/>
      <c r="BL644" s="22"/>
      <c r="BM644" s="22"/>
      <c r="BN644" s="22"/>
      <c r="BO644" s="22"/>
      <c r="BP644" s="22"/>
      <c r="BS644" t="str">
        <f t="shared" si="29"/>
        <v>CORRECT</v>
      </c>
    </row>
    <row r="645" spans="2:71" x14ac:dyDescent="0.25">
      <c r="B645" s="1">
        <v>44594</v>
      </c>
      <c r="C645" t="s">
        <v>24</v>
      </c>
      <c r="D645">
        <v>0.95</v>
      </c>
      <c r="E645" t="s">
        <v>53</v>
      </c>
      <c r="F645" s="3" t="s">
        <v>80</v>
      </c>
      <c r="G645" s="34" t="s">
        <v>1574</v>
      </c>
      <c r="H645" t="s">
        <v>17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71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2"/>
      <c r="BF645" s="22" t="s">
        <v>78</v>
      </c>
      <c r="BG645" s="22"/>
      <c r="BH645" s="22"/>
      <c r="BI645" s="22"/>
      <c r="BJ645" s="22"/>
      <c r="BK645" s="22"/>
      <c r="BL645" s="22"/>
      <c r="BM645" s="22"/>
      <c r="BN645" s="22"/>
      <c r="BO645" s="22"/>
      <c r="BP645" s="22"/>
      <c r="BS645" t="str">
        <f t="shared" si="29"/>
        <v>CORRECT</v>
      </c>
    </row>
    <row r="646" spans="2:71" x14ac:dyDescent="0.25">
      <c r="B646" s="1">
        <v>44594</v>
      </c>
      <c r="C646" t="s">
        <v>24</v>
      </c>
      <c r="D646">
        <v>3.25</v>
      </c>
      <c r="E646" t="s">
        <v>53</v>
      </c>
      <c r="F646" s="3" t="s">
        <v>80</v>
      </c>
      <c r="G646" s="34" t="s">
        <v>1575</v>
      </c>
      <c r="H646" t="s">
        <v>17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71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22"/>
      <c r="AW646" s="22"/>
      <c r="AX646" s="22"/>
      <c r="AY646" s="22"/>
      <c r="AZ646" s="22"/>
      <c r="BA646" s="22"/>
      <c r="BB646" s="22"/>
      <c r="BC646" s="22"/>
      <c r="BD646" s="22"/>
      <c r="BE646" s="22"/>
      <c r="BF646" s="22" t="s">
        <v>78</v>
      </c>
      <c r="BG646" s="22"/>
      <c r="BH646" s="22"/>
      <c r="BI646" s="22"/>
      <c r="BJ646" s="22"/>
      <c r="BK646" s="22"/>
      <c r="BL646" s="22"/>
      <c r="BM646" s="22"/>
      <c r="BN646" s="22"/>
      <c r="BO646" s="22"/>
      <c r="BP646" s="22"/>
      <c r="BS646" t="str">
        <f t="shared" si="29"/>
        <v>CORRECT</v>
      </c>
    </row>
    <row r="647" spans="2:71" x14ac:dyDescent="0.25">
      <c r="B647" s="1">
        <v>44594</v>
      </c>
      <c r="C647" t="s">
        <v>24</v>
      </c>
      <c r="D647">
        <v>2.6166666666666667</v>
      </c>
      <c r="E647" t="s">
        <v>53</v>
      </c>
      <c r="F647" s="3" t="s">
        <v>80</v>
      </c>
      <c r="G647" s="34" t="s">
        <v>1576</v>
      </c>
      <c r="H647" t="s">
        <v>17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71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22"/>
      <c r="AW647" s="22"/>
      <c r="AX647" s="22"/>
      <c r="AY647" s="22"/>
      <c r="AZ647" s="22"/>
      <c r="BA647" s="22"/>
      <c r="BB647" s="22"/>
      <c r="BC647" s="22"/>
      <c r="BD647" s="22"/>
      <c r="BE647" s="22"/>
      <c r="BF647" s="22" t="s">
        <v>78</v>
      </c>
      <c r="BG647" s="22"/>
      <c r="BH647" s="22"/>
      <c r="BI647" s="22"/>
      <c r="BJ647" s="22"/>
      <c r="BK647" s="22"/>
      <c r="BL647" s="22"/>
      <c r="BM647" s="22"/>
      <c r="BN647" s="22"/>
      <c r="BO647" s="22"/>
      <c r="BP647" s="22"/>
      <c r="BS647" t="str">
        <f t="shared" si="29"/>
        <v>CORRECT</v>
      </c>
    </row>
    <row r="648" spans="2:71" x14ac:dyDescent="0.25">
      <c r="B648" s="1">
        <v>44594</v>
      </c>
      <c r="C648" t="s">
        <v>24</v>
      </c>
      <c r="D648">
        <v>3.0833333333333335</v>
      </c>
      <c r="E648" t="s">
        <v>53</v>
      </c>
      <c r="F648" s="3" t="s">
        <v>83</v>
      </c>
      <c r="G648" s="34" t="s">
        <v>1577</v>
      </c>
      <c r="H648" t="s">
        <v>17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71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 t="s">
        <v>132</v>
      </c>
      <c r="BG648" s="22"/>
      <c r="BH648" s="22"/>
      <c r="BI648" s="22"/>
      <c r="BJ648" s="22"/>
      <c r="BK648" s="22"/>
      <c r="BL648" s="22"/>
      <c r="BM648" s="22"/>
      <c r="BN648" s="22"/>
      <c r="BO648" s="22"/>
      <c r="BP648" s="22"/>
      <c r="BS648" t="str">
        <f t="shared" si="29"/>
        <v>CORRECT</v>
      </c>
    </row>
    <row r="649" spans="2:71" x14ac:dyDescent="0.25">
      <c r="B649" s="1">
        <v>44594</v>
      </c>
      <c r="C649" t="s">
        <v>24</v>
      </c>
      <c r="D649">
        <v>2.0833333333333335</v>
      </c>
      <c r="E649" t="s">
        <v>53</v>
      </c>
      <c r="F649" s="3" t="s">
        <v>80</v>
      </c>
      <c r="G649" s="34" t="s">
        <v>1578</v>
      </c>
      <c r="H649" t="s">
        <v>17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71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22"/>
      <c r="AW649" s="22"/>
      <c r="AX649" s="22"/>
      <c r="AY649" s="22"/>
      <c r="AZ649" s="22"/>
      <c r="BA649" s="22"/>
      <c r="BB649" s="22"/>
      <c r="BC649" s="22"/>
      <c r="BD649" s="22"/>
      <c r="BE649" s="22"/>
      <c r="BF649" s="22" t="s">
        <v>78</v>
      </c>
      <c r="BG649" s="22"/>
      <c r="BH649" s="22"/>
      <c r="BI649" s="22"/>
      <c r="BJ649" s="22"/>
      <c r="BK649" s="22"/>
      <c r="BL649" s="22"/>
      <c r="BM649" s="22"/>
      <c r="BN649" s="22"/>
      <c r="BO649" s="22"/>
      <c r="BP649" s="22"/>
      <c r="BS649" t="str">
        <f t="shared" si="29"/>
        <v>CORRECT</v>
      </c>
    </row>
    <row r="650" spans="2:71" x14ac:dyDescent="0.25">
      <c r="B650" s="1">
        <v>44594</v>
      </c>
      <c r="C650" t="s">
        <v>24</v>
      </c>
      <c r="D650">
        <v>3.4166666666666665</v>
      </c>
      <c r="E650" t="s">
        <v>53</v>
      </c>
      <c r="F650" s="3" t="s">
        <v>80</v>
      </c>
      <c r="G650" s="34" t="s">
        <v>1579</v>
      </c>
      <c r="H650" t="s">
        <v>17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71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22"/>
      <c r="AW650" s="22"/>
      <c r="AX650" s="22"/>
      <c r="AY650" s="22"/>
      <c r="AZ650" s="22"/>
      <c r="BA650" s="22"/>
      <c r="BB650" s="22"/>
      <c r="BC650" s="22"/>
      <c r="BD650" s="22"/>
      <c r="BE650" s="22"/>
      <c r="BF650" s="22" t="s">
        <v>78</v>
      </c>
      <c r="BG650" s="22"/>
      <c r="BH650" s="22"/>
      <c r="BI650" s="22"/>
      <c r="BJ650" s="22"/>
      <c r="BK650" s="22"/>
      <c r="BL650" s="22"/>
      <c r="BM650" s="22"/>
      <c r="BN650" s="22"/>
      <c r="BO650" s="22"/>
      <c r="BP650" s="22"/>
      <c r="BS650" t="str">
        <f t="shared" si="29"/>
        <v>CORRECT</v>
      </c>
    </row>
    <row r="651" spans="2:71" x14ac:dyDescent="0.25">
      <c r="B651" s="1">
        <v>44594</v>
      </c>
      <c r="C651" t="s">
        <v>24</v>
      </c>
      <c r="D651">
        <v>3.6166666666666667</v>
      </c>
      <c r="E651" t="s">
        <v>53</v>
      </c>
      <c r="F651" s="3" t="s">
        <v>83</v>
      </c>
      <c r="G651" s="34" t="s">
        <v>1580</v>
      </c>
      <c r="H651" t="s">
        <v>17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71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2"/>
      <c r="BF651" s="22" t="s">
        <v>132</v>
      </c>
      <c r="BG651" s="22"/>
      <c r="BH651" s="22"/>
      <c r="BI651" s="22"/>
      <c r="BJ651" s="22"/>
      <c r="BK651" s="22"/>
      <c r="BL651" s="22"/>
      <c r="BM651" s="22"/>
      <c r="BN651" s="22"/>
      <c r="BO651" s="22"/>
      <c r="BP651" s="22"/>
      <c r="BS651" t="str">
        <f t="shared" si="29"/>
        <v>CORRECT</v>
      </c>
    </row>
    <row r="652" spans="2:71" x14ac:dyDescent="0.25">
      <c r="B652" s="1">
        <v>44594</v>
      </c>
      <c r="C652" t="s">
        <v>24</v>
      </c>
      <c r="D652">
        <v>2.1666666666666665</v>
      </c>
      <c r="E652" t="s">
        <v>53</v>
      </c>
      <c r="F652" s="3" t="s">
        <v>80</v>
      </c>
      <c r="G652" s="34" t="s">
        <v>1581</v>
      </c>
      <c r="H652" t="s">
        <v>17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71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22"/>
      <c r="AW652" s="22"/>
      <c r="AX652" s="22"/>
      <c r="AY652" s="22"/>
      <c r="AZ652" s="22"/>
      <c r="BA652" s="22"/>
      <c r="BB652" s="22"/>
      <c r="BC652" s="22"/>
      <c r="BD652" s="22"/>
      <c r="BE652" s="22"/>
      <c r="BF652" s="22" t="s">
        <v>78</v>
      </c>
      <c r="BG652" s="22"/>
      <c r="BH652" s="22"/>
      <c r="BI652" s="22"/>
      <c r="BJ652" s="22"/>
      <c r="BK652" s="22"/>
      <c r="BL652" s="22"/>
      <c r="BM652" s="22"/>
      <c r="BN652" s="22"/>
      <c r="BO652" s="22"/>
      <c r="BP652" s="22"/>
      <c r="BS652" t="str">
        <f t="shared" si="29"/>
        <v>CORRECT</v>
      </c>
    </row>
    <row r="653" spans="2:71" x14ac:dyDescent="0.25">
      <c r="B653" s="1">
        <v>44594</v>
      </c>
      <c r="C653">
        <v>700</v>
      </c>
      <c r="D653">
        <v>2.5333333333333332</v>
      </c>
      <c r="E653" t="s">
        <v>53</v>
      </c>
      <c r="F653" s="3" t="s">
        <v>83</v>
      </c>
      <c r="G653" s="34" t="s">
        <v>1582</v>
      </c>
      <c r="H653" t="s">
        <v>17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71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  <c r="AY653" s="22"/>
      <c r="AZ653" s="22"/>
      <c r="BA653" s="22"/>
      <c r="BB653" s="22"/>
      <c r="BC653" s="22"/>
      <c r="BD653" s="22"/>
      <c r="BE653" s="22"/>
      <c r="BF653" s="22" t="s">
        <v>132</v>
      </c>
      <c r="BG653" s="22"/>
      <c r="BH653" s="22"/>
      <c r="BI653" s="22"/>
      <c r="BJ653" s="22"/>
      <c r="BK653" s="22"/>
      <c r="BL653" s="22"/>
      <c r="BM653" s="22"/>
      <c r="BN653" s="22"/>
      <c r="BO653" s="22"/>
      <c r="BP653" s="22"/>
      <c r="BS653" t="str">
        <f t="shared" si="29"/>
        <v>CORRECT</v>
      </c>
    </row>
    <row r="654" spans="2:71" x14ac:dyDescent="0.25">
      <c r="B654" s="1">
        <v>44594</v>
      </c>
      <c r="C654" t="s">
        <v>24</v>
      </c>
      <c r="D654">
        <v>9.2166666666666668</v>
      </c>
      <c r="E654" t="s">
        <v>513</v>
      </c>
      <c r="F654" s="3" t="s">
        <v>83</v>
      </c>
      <c r="G654" s="34" t="s">
        <v>1583</v>
      </c>
      <c r="H654" t="s">
        <v>17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71"/>
      <c r="AC654" s="22"/>
      <c r="AD654" s="22"/>
      <c r="AE654" s="22"/>
      <c r="AF654" s="22" t="s">
        <v>132</v>
      </c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2"/>
      <c r="BK654" s="22"/>
      <c r="BL654" s="22"/>
      <c r="BM654" s="22"/>
      <c r="BN654" s="22"/>
      <c r="BO654" s="22"/>
      <c r="BP654" s="22"/>
      <c r="BS654" t="str">
        <f t="shared" si="29"/>
        <v>CORRECT</v>
      </c>
    </row>
    <row r="655" spans="2:71" x14ac:dyDescent="0.25">
      <c r="B655" s="1">
        <v>44594</v>
      </c>
      <c r="C655">
        <v>700</v>
      </c>
      <c r="D655">
        <v>2.35</v>
      </c>
      <c r="E655" t="s">
        <v>353</v>
      </c>
      <c r="F655" s="3" t="s">
        <v>83</v>
      </c>
      <c r="G655" s="34" t="s">
        <v>1584</v>
      </c>
      <c r="H655" t="s">
        <v>17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71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  <c r="AQ655" s="22"/>
      <c r="AR655" s="22"/>
      <c r="AS655" s="22"/>
      <c r="AT655" s="22"/>
      <c r="AU655" s="22"/>
      <c r="AV655" s="22"/>
      <c r="AW655" s="22"/>
      <c r="AX655" s="22"/>
      <c r="AY655" s="22"/>
      <c r="AZ655" s="22"/>
      <c r="BA655" s="22"/>
      <c r="BB655" s="22"/>
      <c r="BC655" s="22"/>
      <c r="BD655" s="22"/>
      <c r="BE655" s="22" t="s">
        <v>78</v>
      </c>
      <c r="BF655" s="22"/>
      <c r="BG655" s="22"/>
      <c r="BH655" s="22"/>
      <c r="BI655" s="22"/>
      <c r="BJ655" s="22"/>
      <c r="BK655" s="22"/>
      <c r="BL655" s="22"/>
      <c r="BM655" s="22"/>
      <c r="BN655" s="22"/>
      <c r="BO655" s="22"/>
      <c r="BP655" s="22"/>
      <c r="BS655" t="str">
        <f t="shared" si="29"/>
        <v>CORRECT</v>
      </c>
    </row>
    <row r="656" spans="2:71" x14ac:dyDescent="0.25">
      <c r="B656" s="1">
        <v>44594</v>
      </c>
      <c r="C656" t="s">
        <v>24</v>
      </c>
      <c r="D656">
        <v>3.0333333333333332</v>
      </c>
      <c r="E656" t="s">
        <v>3</v>
      </c>
      <c r="F656" s="3" t="s">
        <v>80</v>
      </c>
      <c r="G656" s="34" t="s">
        <v>1585</v>
      </c>
      <c r="H656" t="s">
        <v>17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71"/>
      <c r="AC656" s="22" t="s">
        <v>132</v>
      </c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  <c r="AQ656" s="22"/>
      <c r="AR656" s="22"/>
      <c r="AS656" s="22"/>
      <c r="AT656" s="22"/>
      <c r="AU656" s="22"/>
      <c r="AV656" s="22"/>
      <c r="AW656" s="22"/>
      <c r="AX656" s="22"/>
      <c r="AY656" s="22"/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  <c r="BJ656" s="22"/>
      <c r="BK656" s="22"/>
      <c r="BL656" s="22"/>
      <c r="BM656" s="22"/>
      <c r="BN656" s="22"/>
      <c r="BO656" s="22"/>
      <c r="BP656" s="22"/>
      <c r="BS656" t="str">
        <f t="shared" si="29"/>
        <v>CORRECT</v>
      </c>
    </row>
    <row r="657" spans="2:71" x14ac:dyDescent="0.25">
      <c r="B657" s="1">
        <v>44594</v>
      </c>
      <c r="C657">
        <v>700</v>
      </c>
      <c r="D657">
        <v>3.9166666666666665</v>
      </c>
      <c r="E657" t="s">
        <v>59</v>
      </c>
      <c r="F657" s="3" t="s">
        <v>80</v>
      </c>
      <c r="G657" s="34" t="s">
        <v>1586</v>
      </c>
      <c r="H657" t="s">
        <v>17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71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22"/>
      <c r="AW657" s="22"/>
      <c r="AX657" s="22"/>
      <c r="AY657" s="22"/>
      <c r="AZ657" s="22"/>
      <c r="BA657" s="22"/>
      <c r="BB657" s="22"/>
      <c r="BC657" s="22"/>
      <c r="BD657" s="22" t="s">
        <v>78</v>
      </c>
      <c r="BE657" s="22"/>
      <c r="BF657" s="22"/>
      <c r="BG657" s="22"/>
      <c r="BH657" s="22"/>
      <c r="BI657" s="22"/>
      <c r="BJ657" s="22"/>
      <c r="BK657" s="22"/>
      <c r="BL657" s="22"/>
      <c r="BM657" s="22"/>
      <c r="BN657" s="22"/>
      <c r="BO657" s="22"/>
      <c r="BP657" s="22"/>
      <c r="BS657" t="str">
        <f t="shared" si="29"/>
        <v>CORRECT</v>
      </c>
    </row>
    <row r="658" spans="2:71" x14ac:dyDescent="0.25">
      <c r="B658" s="1">
        <v>44594</v>
      </c>
      <c r="C658">
        <v>700</v>
      </c>
      <c r="D658">
        <v>3.3833333333333333</v>
      </c>
      <c r="E658" t="s">
        <v>53</v>
      </c>
      <c r="F658" s="3" t="s">
        <v>83</v>
      </c>
      <c r="G658" s="34" t="s">
        <v>1587</v>
      </c>
      <c r="H658" t="s">
        <v>17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71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  <c r="AQ658" s="22"/>
      <c r="AR658" s="22"/>
      <c r="AS658" s="22"/>
      <c r="AT658" s="22"/>
      <c r="AU658" s="22"/>
      <c r="AV658" s="22"/>
      <c r="AW658" s="22"/>
      <c r="AX658" s="22"/>
      <c r="AY658" s="22"/>
      <c r="AZ658" s="22"/>
      <c r="BA658" s="22"/>
      <c r="BB658" s="22"/>
      <c r="BC658" s="22"/>
      <c r="BD658" s="22"/>
      <c r="BE658" s="22"/>
      <c r="BF658" s="22" t="s">
        <v>132</v>
      </c>
      <c r="BG658" s="22"/>
      <c r="BH658" s="22"/>
      <c r="BI658" s="22"/>
      <c r="BJ658" s="22"/>
      <c r="BK658" s="22"/>
      <c r="BL658" s="22"/>
      <c r="BM658" s="22"/>
      <c r="BN658" s="22"/>
      <c r="BO658" s="22"/>
      <c r="BP658" s="22"/>
      <c r="BS658" t="str">
        <f t="shared" si="29"/>
        <v>CORRECT</v>
      </c>
    </row>
    <row r="659" spans="2:71" x14ac:dyDescent="0.25">
      <c r="B659" s="1">
        <v>44594</v>
      </c>
      <c r="C659" t="s">
        <v>24</v>
      </c>
      <c r="D659">
        <v>3.1</v>
      </c>
      <c r="E659" t="s">
        <v>91</v>
      </c>
      <c r="F659" s="3" t="s">
        <v>80</v>
      </c>
      <c r="G659" s="34" t="s">
        <v>1588</v>
      </c>
      <c r="H659" t="s">
        <v>17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71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  <c r="AQ659" s="22"/>
      <c r="AR659" s="22"/>
      <c r="AS659" s="22"/>
      <c r="AT659" s="22"/>
      <c r="AU659" s="22" t="s">
        <v>78</v>
      </c>
      <c r="AV659" s="22"/>
      <c r="AW659" s="22"/>
      <c r="AX659" s="22"/>
      <c r="AY659" s="22"/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  <c r="BJ659" s="22"/>
      <c r="BK659" s="22"/>
      <c r="BL659" s="22"/>
      <c r="BM659" s="22"/>
      <c r="BN659" s="22"/>
      <c r="BO659" s="22"/>
      <c r="BP659" s="22"/>
      <c r="BS659" t="str">
        <f t="shared" si="29"/>
        <v>CORRECT</v>
      </c>
    </row>
    <row r="660" spans="2:71" x14ac:dyDescent="0.25">
      <c r="B660" s="1">
        <v>44594</v>
      </c>
      <c r="C660">
        <v>700</v>
      </c>
      <c r="D660">
        <v>4.8666666666666671</v>
      </c>
      <c r="E660" t="s">
        <v>513</v>
      </c>
      <c r="F660" s="3" t="s">
        <v>83</v>
      </c>
      <c r="G660" s="34" t="s">
        <v>1589</v>
      </c>
      <c r="H660" t="s">
        <v>17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71"/>
      <c r="AC660" s="22"/>
      <c r="AD660" s="22"/>
      <c r="AE660" s="22"/>
      <c r="AF660" s="22" t="s">
        <v>132</v>
      </c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22"/>
      <c r="AW660" s="22"/>
      <c r="AX660" s="22"/>
      <c r="AY660" s="22"/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  <c r="BJ660" s="22"/>
      <c r="BK660" s="22"/>
      <c r="BL660" s="22"/>
      <c r="BM660" s="22"/>
      <c r="BN660" s="22"/>
      <c r="BO660" s="22"/>
      <c r="BP660" s="22"/>
      <c r="BS660" t="str">
        <f t="shared" si="29"/>
        <v>CORRECT</v>
      </c>
    </row>
    <row r="661" spans="2:71" x14ac:dyDescent="0.25">
      <c r="B661" s="1">
        <v>44596</v>
      </c>
      <c r="C661" t="s">
        <v>24</v>
      </c>
      <c r="D661">
        <v>2.8666666666666667</v>
      </c>
      <c r="E661" t="s">
        <v>71</v>
      </c>
      <c r="F661" s="3" t="s">
        <v>80</v>
      </c>
      <c r="G661" s="34" t="s">
        <v>1611</v>
      </c>
      <c r="H661" t="s">
        <v>17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71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  <c r="AQ661" s="22"/>
      <c r="AR661" s="22"/>
      <c r="AS661" s="22"/>
      <c r="AT661" s="22"/>
      <c r="AU661" s="22"/>
      <c r="AV661" s="22"/>
      <c r="AW661" s="22"/>
      <c r="AX661" s="22"/>
      <c r="AY661" s="22"/>
      <c r="AZ661" s="22"/>
      <c r="BA661" s="22"/>
      <c r="BB661" s="22"/>
      <c r="BC661" s="22"/>
      <c r="BD661" s="22"/>
      <c r="BE661" s="22"/>
      <c r="BF661" s="22"/>
      <c r="BG661" s="22"/>
      <c r="BH661" s="22"/>
      <c r="BI661" s="22"/>
      <c r="BJ661" s="22"/>
      <c r="BK661" s="22"/>
      <c r="BL661" s="22"/>
      <c r="BM661" s="22" t="s">
        <v>78</v>
      </c>
      <c r="BN661" s="22"/>
      <c r="BO661" s="22"/>
      <c r="BP661" s="22"/>
      <c r="BS661" t="str">
        <f t="shared" ref="BS661:BS724" si="30">IF(COUNTA(AC661:BP661)=1,"CORRECT","EMPTY")</f>
        <v>CORRECT</v>
      </c>
    </row>
    <row r="662" spans="2:71" x14ac:dyDescent="0.25">
      <c r="B662" s="1">
        <v>44596</v>
      </c>
      <c r="C662" t="s">
        <v>24</v>
      </c>
      <c r="D662">
        <v>1.9333333333333333</v>
      </c>
      <c r="E662" t="s">
        <v>61</v>
      </c>
      <c r="F662" s="3" t="s">
        <v>80</v>
      </c>
      <c r="G662" s="34" t="s">
        <v>1612</v>
      </c>
      <c r="H662" t="s">
        <v>17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71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  <c r="AQ662" s="22"/>
      <c r="AR662" s="22"/>
      <c r="AS662" s="22"/>
      <c r="AT662" s="22"/>
      <c r="AU662" s="22"/>
      <c r="AV662" s="22"/>
      <c r="AW662" s="22"/>
      <c r="AX662" s="22"/>
      <c r="AY662" s="22"/>
      <c r="AZ662" s="22"/>
      <c r="BA662" s="22"/>
      <c r="BB662" s="22"/>
      <c r="BC662" s="22" t="s">
        <v>78</v>
      </c>
      <c r="BD662" s="22"/>
      <c r="BE662" s="22"/>
      <c r="BF662" s="22"/>
      <c r="BG662" s="22"/>
      <c r="BH662" s="22"/>
      <c r="BI662" s="22"/>
      <c r="BJ662" s="22"/>
      <c r="BK662" s="22"/>
      <c r="BL662" s="22"/>
      <c r="BM662" s="22"/>
      <c r="BN662" s="22"/>
      <c r="BO662" s="22"/>
      <c r="BP662" s="22"/>
      <c r="BS662" t="str">
        <f t="shared" si="30"/>
        <v>CORRECT</v>
      </c>
    </row>
    <row r="663" spans="2:71" x14ac:dyDescent="0.25">
      <c r="B663" s="1">
        <v>44596</v>
      </c>
      <c r="C663" t="s">
        <v>24</v>
      </c>
      <c r="D663">
        <v>2.7333333333333334</v>
      </c>
      <c r="E663" t="s">
        <v>3</v>
      </c>
      <c r="F663" s="3" t="s">
        <v>80</v>
      </c>
      <c r="G663" s="34" t="s">
        <v>1613</v>
      </c>
      <c r="H663" t="s">
        <v>17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71"/>
      <c r="AC663" s="22"/>
      <c r="AD663" s="22" t="s">
        <v>78</v>
      </c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22"/>
      <c r="AW663" s="22"/>
      <c r="AX663" s="22"/>
      <c r="AY663" s="22"/>
      <c r="AZ663" s="22"/>
      <c r="BA663" s="22"/>
      <c r="BB663" s="22"/>
      <c r="BC663" s="22"/>
      <c r="BD663" s="22"/>
      <c r="BE663" s="22"/>
      <c r="BF663" s="22"/>
      <c r="BG663" s="22"/>
      <c r="BH663" s="22"/>
      <c r="BI663" s="22"/>
      <c r="BJ663" s="22"/>
      <c r="BK663" s="22"/>
      <c r="BL663" s="22"/>
      <c r="BM663" s="22"/>
      <c r="BN663" s="22"/>
      <c r="BO663" s="22"/>
      <c r="BP663" s="22"/>
      <c r="BS663" t="str">
        <f t="shared" si="30"/>
        <v>CORRECT</v>
      </c>
    </row>
    <row r="664" spans="2:71" x14ac:dyDescent="0.25">
      <c r="B664" s="1">
        <v>44596</v>
      </c>
      <c r="C664" t="s">
        <v>24</v>
      </c>
      <c r="D664">
        <v>1.1000000000000001</v>
      </c>
      <c r="E664" t="s">
        <v>3</v>
      </c>
      <c r="F664" s="3" t="s">
        <v>80</v>
      </c>
      <c r="G664" s="34" t="s">
        <v>1614</v>
      </c>
      <c r="H664" t="s">
        <v>17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71"/>
      <c r="AC664" s="22"/>
      <c r="AD664" s="22" t="s">
        <v>78</v>
      </c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  <c r="AQ664" s="22"/>
      <c r="AR664" s="22"/>
      <c r="AS664" s="22"/>
      <c r="AT664" s="22"/>
      <c r="AU664" s="22"/>
      <c r="AV664" s="22"/>
      <c r="AW664" s="22"/>
      <c r="AX664" s="22"/>
      <c r="AY664" s="22"/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  <c r="BJ664" s="22"/>
      <c r="BK664" s="22"/>
      <c r="BL664" s="22"/>
      <c r="BM664" s="22"/>
      <c r="BN664" s="22"/>
      <c r="BO664" s="22"/>
      <c r="BP664" s="22"/>
      <c r="BS664" t="str">
        <f t="shared" si="30"/>
        <v>CORRECT</v>
      </c>
    </row>
    <row r="665" spans="2:71" x14ac:dyDescent="0.25">
      <c r="B665" s="1">
        <v>44596</v>
      </c>
      <c r="C665" t="s">
        <v>24</v>
      </c>
      <c r="D665">
        <v>4.5</v>
      </c>
      <c r="E665" t="s">
        <v>3</v>
      </c>
      <c r="F665" s="3" t="s">
        <v>80</v>
      </c>
      <c r="G665" s="34" t="s">
        <v>1615</v>
      </c>
      <c r="H665" t="s">
        <v>17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71"/>
      <c r="AC665" s="22"/>
      <c r="AD665" s="22" t="s">
        <v>78</v>
      </c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  <c r="AQ665" s="22"/>
      <c r="AR665" s="22"/>
      <c r="AS665" s="22"/>
      <c r="AT665" s="22"/>
      <c r="AU665" s="22"/>
      <c r="AV665" s="22"/>
      <c r="AW665" s="22"/>
      <c r="AX665" s="22"/>
      <c r="AY665" s="22"/>
      <c r="AZ665" s="22"/>
      <c r="BA665" s="22"/>
      <c r="BB665" s="22"/>
      <c r="BC665" s="22"/>
      <c r="BD665" s="22"/>
      <c r="BE665" s="22"/>
      <c r="BF665" s="22"/>
      <c r="BG665" s="22"/>
      <c r="BH665" s="22"/>
      <c r="BI665" s="22"/>
      <c r="BJ665" s="22"/>
      <c r="BK665" s="22"/>
      <c r="BL665" s="22"/>
      <c r="BM665" s="22"/>
      <c r="BN665" s="22"/>
      <c r="BO665" s="22"/>
      <c r="BP665" s="22"/>
      <c r="BS665" t="str">
        <f t="shared" si="30"/>
        <v>CORRECT</v>
      </c>
    </row>
    <row r="666" spans="2:71" x14ac:dyDescent="0.25">
      <c r="B666" s="1">
        <v>44596</v>
      </c>
      <c r="C666" t="s">
        <v>24</v>
      </c>
      <c r="D666">
        <v>3.4</v>
      </c>
      <c r="E666" t="s">
        <v>3</v>
      </c>
      <c r="F666" s="3" t="s">
        <v>80</v>
      </c>
      <c r="G666" s="34" t="s">
        <v>1616</v>
      </c>
      <c r="H666" t="s">
        <v>17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71"/>
      <c r="AC666" s="22"/>
      <c r="AD666" s="22" t="s">
        <v>78</v>
      </c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22"/>
      <c r="AW666" s="22"/>
      <c r="AX666" s="22"/>
      <c r="AY666" s="22"/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  <c r="BJ666" s="22"/>
      <c r="BK666" s="22"/>
      <c r="BL666" s="22"/>
      <c r="BM666" s="22"/>
      <c r="BN666" s="22"/>
      <c r="BO666" s="22"/>
      <c r="BP666" s="22"/>
      <c r="BS666" t="str">
        <f t="shared" si="30"/>
        <v>CORRECT</v>
      </c>
    </row>
    <row r="667" spans="2:71" x14ac:dyDescent="0.25">
      <c r="B667" s="1">
        <v>44596</v>
      </c>
      <c r="C667" t="s">
        <v>24</v>
      </c>
      <c r="D667">
        <v>2.2000000000000002</v>
      </c>
      <c r="E667" t="s">
        <v>513</v>
      </c>
      <c r="F667" s="3" t="s">
        <v>80</v>
      </c>
      <c r="G667" s="34" t="s">
        <v>1617</v>
      </c>
      <c r="H667" t="s">
        <v>17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71"/>
      <c r="AC667" s="22"/>
      <c r="AD667" s="22"/>
      <c r="AE667" s="22"/>
      <c r="AF667" s="22" t="s">
        <v>78</v>
      </c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  <c r="AQ667" s="22"/>
      <c r="AR667" s="22"/>
      <c r="AS667" s="22"/>
      <c r="AT667" s="22"/>
      <c r="AU667" s="22"/>
      <c r="AV667" s="22"/>
      <c r="AW667" s="22"/>
      <c r="AX667" s="22"/>
      <c r="AY667" s="22"/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  <c r="BJ667" s="22"/>
      <c r="BK667" s="22"/>
      <c r="BL667" s="22"/>
      <c r="BM667" s="22"/>
      <c r="BN667" s="22"/>
      <c r="BO667" s="22"/>
      <c r="BP667" s="22"/>
      <c r="BS667" t="str">
        <f t="shared" si="30"/>
        <v>CORRECT</v>
      </c>
    </row>
    <row r="668" spans="2:71" x14ac:dyDescent="0.25">
      <c r="B668" s="1">
        <v>44596</v>
      </c>
      <c r="C668" t="s">
        <v>24</v>
      </c>
      <c r="D668">
        <v>1.7</v>
      </c>
      <c r="E668" t="s">
        <v>513</v>
      </c>
      <c r="F668" s="3" t="s">
        <v>83</v>
      </c>
      <c r="G668" s="34" t="s">
        <v>1618</v>
      </c>
      <c r="H668" t="s">
        <v>17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71"/>
      <c r="AC668" s="22"/>
      <c r="AD668" s="22"/>
      <c r="AE668" s="22"/>
      <c r="AF668" s="22" t="s">
        <v>132</v>
      </c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  <c r="AQ668" s="22"/>
      <c r="AR668" s="22"/>
      <c r="AS668" s="22"/>
      <c r="AT668" s="22"/>
      <c r="AU668" s="22"/>
      <c r="AV668" s="22"/>
      <c r="AW668" s="22"/>
      <c r="AX668" s="22"/>
      <c r="AY668" s="22"/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  <c r="BJ668" s="22"/>
      <c r="BK668" s="22"/>
      <c r="BL668" s="22"/>
      <c r="BM668" s="22"/>
      <c r="BN668" s="22"/>
      <c r="BO668" s="22"/>
      <c r="BP668" s="22"/>
      <c r="BS668" t="str">
        <f t="shared" si="30"/>
        <v>CORRECT</v>
      </c>
    </row>
    <row r="669" spans="2:71" x14ac:dyDescent="0.25">
      <c r="B669" s="1">
        <v>44596</v>
      </c>
      <c r="C669" t="s">
        <v>24</v>
      </c>
      <c r="D669">
        <v>2.9166666666666665</v>
      </c>
      <c r="E669" t="s">
        <v>5</v>
      </c>
      <c r="F669" s="3" t="s">
        <v>83</v>
      </c>
      <c r="G669" s="34" t="s">
        <v>1619</v>
      </c>
      <c r="H669" t="s">
        <v>17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71"/>
      <c r="AC669" s="22"/>
      <c r="AD669" s="22"/>
      <c r="AE669" s="22"/>
      <c r="AF669" s="22"/>
      <c r="AG669" s="22" t="s">
        <v>132</v>
      </c>
      <c r="AH669" s="22"/>
      <c r="AI669" s="22"/>
      <c r="AJ669" s="22"/>
      <c r="AK669" s="22"/>
      <c r="AL669" s="22"/>
      <c r="AM669" s="22"/>
      <c r="AN669" s="22"/>
      <c r="AO669" s="22"/>
      <c r="AP669" s="22"/>
      <c r="AQ669" s="22"/>
      <c r="AR669" s="22"/>
      <c r="AS669" s="22"/>
      <c r="AT669" s="22"/>
      <c r="AU669" s="22"/>
      <c r="AV669" s="22"/>
      <c r="AW669" s="22"/>
      <c r="AX669" s="22"/>
      <c r="AY669" s="22"/>
      <c r="AZ669" s="22"/>
      <c r="BA669" s="22"/>
      <c r="BB669" s="22"/>
      <c r="BC669" s="22"/>
      <c r="BD669" s="22"/>
      <c r="BE669" s="22"/>
      <c r="BF669" s="22"/>
      <c r="BG669" s="22"/>
      <c r="BH669" s="22"/>
      <c r="BI669" s="22"/>
      <c r="BJ669" s="22"/>
      <c r="BK669" s="22"/>
      <c r="BL669" s="22"/>
      <c r="BM669" s="22"/>
      <c r="BN669" s="22"/>
      <c r="BO669" s="22"/>
      <c r="BP669" s="22"/>
      <c r="BS669" t="str">
        <f t="shared" si="30"/>
        <v>CORRECT</v>
      </c>
    </row>
    <row r="670" spans="2:71" x14ac:dyDescent="0.25">
      <c r="B670" s="1">
        <v>44596</v>
      </c>
      <c r="C670" t="s">
        <v>24</v>
      </c>
      <c r="D670">
        <v>2.5</v>
      </c>
      <c r="E670" t="s">
        <v>60</v>
      </c>
      <c r="F670" s="3" t="s">
        <v>80</v>
      </c>
      <c r="G670" s="34" t="s">
        <v>1620</v>
      </c>
      <c r="H670" t="s">
        <v>17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71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  <c r="AQ670" s="22"/>
      <c r="AR670" s="22"/>
      <c r="AS670" s="22"/>
      <c r="AT670" s="22"/>
      <c r="AU670" s="22"/>
      <c r="AV670" s="22"/>
      <c r="AW670" s="22"/>
      <c r="AX670" s="22"/>
      <c r="AY670" s="22"/>
      <c r="AZ670" s="22"/>
      <c r="BA670" s="22"/>
      <c r="BB670" s="22" t="s">
        <v>78</v>
      </c>
      <c r="BC670" s="22"/>
      <c r="BD670" s="22"/>
      <c r="BE670" s="22"/>
      <c r="BF670" s="22"/>
      <c r="BG670" s="22"/>
      <c r="BH670" s="22"/>
      <c r="BI670" s="22"/>
      <c r="BJ670" s="22"/>
      <c r="BK670" s="22"/>
      <c r="BL670" s="22"/>
      <c r="BM670" s="22"/>
      <c r="BN670" s="22"/>
      <c r="BO670" s="22"/>
      <c r="BP670" s="22"/>
      <c r="BS670" t="str">
        <f t="shared" si="30"/>
        <v>CORRECT</v>
      </c>
    </row>
    <row r="671" spans="2:71" x14ac:dyDescent="0.25">
      <c r="B671" s="1">
        <v>44596</v>
      </c>
      <c r="C671" t="s">
        <v>24</v>
      </c>
      <c r="D671">
        <v>1.8333333333333335</v>
      </c>
      <c r="E671" t="s">
        <v>5</v>
      </c>
      <c r="F671" s="3" t="s">
        <v>80</v>
      </c>
      <c r="G671" s="34" t="s">
        <v>1621</v>
      </c>
      <c r="H671" t="s">
        <v>17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71"/>
      <c r="AC671" s="22"/>
      <c r="AD671" s="22"/>
      <c r="AE671" s="22"/>
      <c r="AF671" s="22"/>
      <c r="AG671" s="22" t="s">
        <v>78</v>
      </c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22"/>
      <c r="AW671" s="22"/>
      <c r="AX671" s="22"/>
      <c r="AY671" s="22"/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  <c r="BL671" s="22"/>
      <c r="BM671" s="22"/>
      <c r="BN671" s="22"/>
      <c r="BO671" s="22"/>
      <c r="BP671" s="22"/>
      <c r="BS671" t="str">
        <f t="shared" si="30"/>
        <v>CORRECT</v>
      </c>
    </row>
    <row r="672" spans="2:71" x14ac:dyDescent="0.25">
      <c r="B672" s="1">
        <v>44596</v>
      </c>
      <c r="C672" t="s">
        <v>24</v>
      </c>
      <c r="D672">
        <v>4.5166666666666666</v>
      </c>
      <c r="E672" t="s">
        <v>3</v>
      </c>
      <c r="F672" s="3" t="s">
        <v>80</v>
      </c>
      <c r="G672" s="34" t="s">
        <v>1622</v>
      </c>
      <c r="H672" t="s">
        <v>17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71"/>
      <c r="AC672" s="22"/>
      <c r="AD672" s="22" t="s">
        <v>78</v>
      </c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  <c r="AQ672" s="22"/>
      <c r="AR672" s="22"/>
      <c r="AS672" s="22"/>
      <c r="AT672" s="22"/>
      <c r="AU672" s="22"/>
      <c r="AV672" s="22"/>
      <c r="AW672" s="22"/>
      <c r="AX672" s="22"/>
      <c r="AY672" s="22"/>
      <c r="AZ672" s="22"/>
      <c r="BA672" s="22"/>
      <c r="BB672" s="22"/>
      <c r="BC672" s="22"/>
      <c r="BD672" s="22"/>
      <c r="BE672" s="22"/>
      <c r="BF672" s="22"/>
      <c r="BG672" s="22"/>
      <c r="BH672" s="22"/>
      <c r="BI672" s="22"/>
      <c r="BJ672" s="22"/>
      <c r="BK672" s="22"/>
      <c r="BL672" s="22"/>
      <c r="BM672" s="22"/>
      <c r="BN672" s="22"/>
      <c r="BO672" s="22"/>
      <c r="BP672" s="22"/>
      <c r="BS672" t="str">
        <f t="shared" si="30"/>
        <v>CORRECT</v>
      </c>
    </row>
    <row r="673" spans="1:71" x14ac:dyDescent="0.25">
      <c r="B673" s="1">
        <v>44596</v>
      </c>
      <c r="C673" t="s">
        <v>24</v>
      </c>
      <c r="D673">
        <v>1.7666666666666666</v>
      </c>
      <c r="E673" t="s">
        <v>56</v>
      </c>
      <c r="F673" s="3" t="s">
        <v>80</v>
      </c>
      <c r="G673" s="34" t="s">
        <v>1623</v>
      </c>
      <c r="H673" t="s">
        <v>17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71"/>
      <c r="AC673" s="22"/>
      <c r="AD673" s="22"/>
      <c r="AE673" s="22"/>
      <c r="AF673" s="22"/>
      <c r="AG673" s="22"/>
      <c r="AH673" s="22" t="s">
        <v>78</v>
      </c>
      <c r="AI673" s="22"/>
      <c r="AJ673" s="22"/>
      <c r="AK673" s="22"/>
      <c r="AL673" s="22"/>
      <c r="AM673" s="22"/>
      <c r="AN673" s="22"/>
      <c r="AO673" s="22"/>
      <c r="AP673" s="22"/>
      <c r="AQ673" s="22"/>
      <c r="AR673" s="22"/>
      <c r="AS673" s="22"/>
      <c r="AT673" s="22"/>
      <c r="AU673" s="22"/>
      <c r="AV673" s="22"/>
      <c r="AW673" s="22"/>
      <c r="AX673" s="22"/>
      <c r="AY673" s="22"/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  <c r="BJ673" s="22"/>
      <c r="BK673" s="22"/>
      <c r="BL673" s="22"/>
      <c r="BM673" s="22"/>
      <c r="BN673" s="22"/>
      <c r="BO673" s="22"/>
      <c r="BP673" s="22"/>
      <c r="BS673" t="str">
        <f t="shared" si="30"/>
        <v>CORRECT</v>
      </c>
    </row>
    <row r="674" spans="1:71" x14ac:dyDescent="0.25">
      <c r="B674" s="1">
        <v>44596</v>
      </c>
      <c r="C674">
        <v>700</v>
      </c>
      <c r="D674">
        <v>1.6666666666666666E-2</v>
      </c>
      <c r="E674" t="s">
        <v>62</v>
      </c>
      <c r="F674" s="3" t="s">
        <v>83</v>
      </c>
      <c r="G674" s="34" t="s">
        <v>1624</v>
      </c>
      <c r="H674" t="s">
        <v>17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71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  <c r="AQ674" s="22"/>
      <c r="AR674" s="22"/>
      <c r="AS674" s="22"/>
      <c r="AT674" s="22"/>
      <c r="AU674" s="22"/>
      <c r="AV674" s="22"/>
      <c r="AW674" s="22"/>
      <c r="AX674" s="22"/>
      <c r="AY674" s="22"/>
      <c r="AZ674" s="22"/>
      <c r="BA674" s="22"/>
      <c r="BB674" s="22"/>
      <c r="BC674" s="22"/>
      <c r="BD674" s="22"/>
      <c r="BE674" s="22"/>
      <c r="BF674" s="22"/>
      <c r="BG674" s="22" t="s">
        <v>132</v>
      </c>
      <c r="BH674" s="22"/>
      <c r="BI674" s="22"/>
      <c r="BJ674" s="22"/>
      <c r="BK674" s="22"/>
      <c r="BL674" s="22"/>
      <c r="BM674" s="22"/>
      <c r="BN674" s="22"/>
      <c r="BO674" s="22"/>
      <c r="BP674" s="22"/>
      <c r="BS674" t="str">
        <f t="shared" si="30"/>
        <v>CORRECT</v>
      </c>
    </row>
    <row r="675" spans="1:71" x14ac:dyDescent="0.25">
      <c r="B675" s="1">
        <v>44596</v>
      </c>
      <c r="C675">
        <v>700</v>
      </c>
      <c r="D675">
        <v>1.2333333333333334</v>
      </c>
      <c r="E675" t="s">
        <v>513</v>
      </c>
      <c r="F675" s="3" t="s">
        <v>83</v>
      </c>
      <c r="G675" s="34" t="s">
        <v>1625</v>
      </c>
      <c r="H675" t="s">
        <v>17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71"/>
      <c r="AC675" s="22"/>
      <c r="AD675" s="22"/>
      <c r="AE675" s="22"/>
      <c r="AF675" s="22" t="s">
        <v>132</v>
      </c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  <c r="AQ675" s="22"/>
      <c r="AR675" s="22"/>
      <c r="AS675" s="22"/>
      <c r="AT675" s="22"/>
      <c r="AU675" s="22"/>
      <c r="AV675" s="22"/>
      <c r="AW675" s="22"/>
      <c r="AX675" s="22"/>
      <c r="AY675" s="22"/>
      <c r="AZ675" s="22"/>
      <c r="BA675" s="22"/>
      <c r="BB675" s="22"/>
      <c r="BC675" s="22"/>
      <c r="BD675" s="22"/>
      <c r="BE675" s="22"/>
      <c r="BF675" s="22"/>
      <c r="BG675" s="22"/>
      <c r="BH675" s="22"/>
      <c r="BI675" s="22"/>
      <c r="BJ675" s="22"/>
      <c r="BK675" s="22"/>
      <c r="BL675" s="22"/>
      <c r="BM675" s="22"/>
      <c r="BN675" s="22"/>
      <c r="BO675" s="22"/>
      <c r="BP675" s="22"/>
      <c r="BS675" t="str">
        <f t="shared" si="30"/>
        <v>CORRECT</v>
      </c>
    </row>
    <row r="676" spans="1:71" x14ac:dyDescent="0.25">
      <c r="B676" s="1">
        <v>44599</v>
      </c>
      <c r="C676" t="s">
        <v>24</v>
      </c>
      <c r="D676">
        <v>3.1833333333333331</v>
      </c>
      <c r="E676" t="s">
        <v>54</v>
      </c>
      <c r="F676" s="3" t="s">
        <v>80</v>
      </c>
      <c r="G676" s="34" t="s">
        <v>1626</v>
      </c>
      <c r="H676" t="s">
        <v>17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71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  <c r="AQ676" s="22"/>
      <c r="AR676" s="22"/>
      <c r="AS676" s="22"/>
      <c r="AT676" s="22"/>
      <c r="AU676" s="22"/>
      <c r="AV676" s="22"/>
      <c r="AW676" s="22"/>
      <c r="AX676" s="22" t="s">
        <v>78</v>
      </c>
      <c r="AY676" s="22"/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  <c r="BJ676" s="22"/>
      <c r="BK676" s="22"/>
      <c r="BL676" s="22"/>
      <c r="BM676" s="22"/>
      <c r="BN676" s="22"/>
      <c r="BO676" s="22"/>
      <c r="BP676" s="22"/>
      <c r="BS676" t="str">
        <f t="shared" si="30"/>
        <v>CORRECT</v>
      </c>
    </row>
    <row r="677" spans="1:71" x14ac:dyDescent="0.25">
      <c r="B677" s="1">
        <v>44599</v>
      </c>
      <c r="C677" t="s">
        <v>24</v>
      </c>
      <c r="D677">
        <v>3.0666666666666669</v>
      </c>
      <c r="E677" t="s">
        <v>1128</v>
      </c>
      <c r="F677" s="3" t="s">
        <v>80</v>
      </c>
      <c r="G677" s="34" t="s">
        <v>1627</v>
      </c>
      <c r="H677" t="s">
        <v>17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71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  <c r="AQ677" s="22"/>
      <c r="AR677" s="22"/>
      <c r="AS677" s="22"/>
      <c r="AT677" s="22"/>
      <c r="AU677" s="22"/>
      <c r="AV677" s="22"/>
      <c r="AW677" s="22"/>
      <c r="AX677" s="22"/>
      <c r="AY677" s="22"/>
      <c r="AZ677" s="22" t="s">
        <v>78</v>
      </c>
      <c r="BA677" s="22"/>
      <c r="BB677" s="22"/>
      <c r="BC677" s="22"/>
      <c r="BD677" s="22"/>
      <c r="BE677" s="22"/>
      <c r="BF677" s="22"/>
      <c r="BG677" s="22"/>
      <c r="BH677" s="22"/>
      <c r="BI677" s="22"/>
      <c r="BJ677" s="22"/>
      <c r="BK677" s="22"/>
      <c r="BL677" s="22"/>
      <c r="BM677" s="22"/>
      <c r="BN677" s="22"/>
      <c r="BO677" s="22"/>
      <c r="BP677" s="22"/>
      <c r="BS677" t="str">
        <f t="shared" si="30"/>
        <v>CORRECT</v>
      </c>
    </row>
    <row r="678" spans="1:71" x14ac:dyDescent="0.25">
      <c r="B678" s="1">
        <v>44599</v>
      </c>
      <c r="C678">
        <v>700</v>
      </c>
      <c r="D678">
        <v>3.5333333333333332</v>
      </c>
      <c r="E678" t="s">
        <v>1128</v>
      </c>
      <c r="F678" s="3" t="s">
        <v>83</v>
      </c>
      <c r="G678" s="34" t="s">
        <v>1628</v>
      </c>
      <c r="H678" t="s">
        <v>17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71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22"/>
      <c r="AW678" s="22"/>
      <c r="AX678" s="22"/>
      <c r="AY678" s="22"/>
      <c r="AZ678" s="22" t="s">
        <v>132</v>
      </c>
      <c r="BA678" s="22"/>
      <c r="BB678" s="22"/>
      <c r="BC678" s="22"/>
      <c r="BD678" s="22"/>
      <c r="BE678" s="22"/>
      <c r="BF678" s="22"/>
      <c r="BG678" s="22"/>
      <c r="BH678" s="22"/>
      <c r="BI678" s="22"/>
      <c r="BJ678" s="22"/>
      <c r="BK678" s="22"/>
      <c r="BL678" s="22"/>
      <c r="BM678" s="22"/>
      <c r="BN678" s="22"/>
      <c r="BO678" s="22"/>
      <c r="BP678" s="22"/>
      <c r="BS678" t="str">
        <f t="shared" si="30"/>
        <v>CORRECT</v>
      </c>
    </row>
    <row r="679" spans="1:71" x14ac:dyDescent="0.25">
      <c r="B679" s="1">
        <v>44599</v>
      </c>
      <c r="C679" t="s">
        <v>24</v>
      </c>
      <c r="D679">
        <v>3.8166666666666664</v>
      </c>
      <c r="E679" t="s">
        <v>59</v>
      </c>
      <c r="F679" s="3" t="s">
        <v>80</v>
      </c>
      <c r="G679" s="34" t="s">
        <v>1629</v>
      </c>
      <c r="H679" t="s">
        <v>17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71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  <c r="AQ679" s="22"/>
      <c r="AR679" s="22"/>
      <c r="AS679" s="22"/>
      <c r="AT679" s="22"/>
      <c r="AU679" s="22"/>
      <c r="AV679" s="22"/>
      <c r="AW679" s="22"/>
      <c r="AX679" s="22"/>
      <c r="AY679" s="22"/>
      <c r="AZ679" s="22"/>
      <c r="BA679" s="22"/>
      <c r="BB679" s="22"/>
      <c r="BC679" s="22"/>
      <c r="BD679" s="22" t="s">
        <v>78</v>
      </c>
      <c r="BE679" s="22"/>
      <c r="BF679" s="22"/>
      <c r="BG679" s="22"/>
      <c r="BH679" s="22"/>
      <c r="BI679" s="22"/>
      <c r="BJ679" s="22"/>
      <c r="BK679" s="22"/>
      <c r="BL679" s="22"/>
      <c r="BM679" s="22"/>
      <c r="BN679" s="22"/>
      <c r="BO679" s="22"/>
      <c r="BP679" s="22"/>
      <c r="BS679" t="str">
        <f t="shared" si="30"/>
        <v>CORRECT</v>
      </c>
    </row>
    <row r="680" spans="1:71" x14ac:dyDescent="0.25">
      <c r="B680" s="1">
        <v>44599</v>
      </c>
      <c r="C680">
        <v>700</v>
      </c>
      <c r="D680">
        <v>4.6166666666666671</v>
      </c>
      <c r="E680" t="s">
        <v>91</v>
      </c>
      <c r="F680" s="3" t="s">
        <v>83</v>
      </c>
      <c r="G680" s="34" t="s">
        <v>1630</v>
      </c>
      <c r="H680" t="s">
        <v>17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71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  <c r="AQ680" s="22"/>
      <c r="AR680" s="22"/>
      <c r="AS680" s="22"/>
      <c r="AT680" s="22"/>
      <c r="AU680" s="22" t="s">
        <v>132</v>
      </c>
      <c r="AV680" s="22"/>
      <c r="AW680" s="22"/>
      <c r="AX680" s="22"/>
      <c r="AY680" s="22"/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  <c r="BJ680" s="22"/>
      <c r="BK680" s="22"/>
      <c r="BL680" s="22"/>
      <c r="BM680" s="22"/>
      <c r="BN680" s="22"/>
      <c r="BO680" s="22"/>
      <c r="BP680" s="22"/>
      <c r="BS680" t="str">
        <f t="shared" si="30"/>
        <v>CORRECT</v>
      </c>
    </row>
    <row r="681" spans="1:71" x14ac:dyDescent="0.25">
      <c r="B681" s="1">
        <v>44599</v>
      </c>
      <c r="C681" t="s">
        <v>24</v>
      </c>
      <c r="D681">
        <v>1.55</v>
      </c>
      <c r="E681" t="s">
        <v>514</v>
      </c>
      <c r="F681" s="3" t="s">
        <v>83</v>
      </c>
      <c r="G681" s="34" t="s">
        <v>1631</v>
      </c>
      <c r="H681" t="s">
        <v>17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71"/>
      <c r="AC681" s="22"/>
      <c r="AD681" s="22" t="s">
        <v>132</v>
      </c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22"/>
      <c r="AW681" s="22"/>
      <c r="AX681" s="22"/>
      <c r="AY681" s="22"/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  <c r="BJ681" s="22"/>
      <c r="BK681" s="22"/>
      <c r="BL681" s="22"/>
      <c r="BM681" s="22"/>
      <c r="BN681" s="22"/>
      <c r="BO681" s="22"/>
      <c r="BP681" s="22"/>
      <c r="BS681" t="str">
        <f t="shared" si="30"/>
        <v>CORRECT</v>
      </c>
    </row>
    <row r="682" spans="1:71" x14ac:dyDescent="0.25">
      <c r="B682" s="1">
        <v>44599</v>
      </c>
      <c r="C682">
        <v>700</v>
      </c>
      <c r="D682">
        <v>4.2166666666666668</v>
      </c>
      <c r="E682" t="s">
        <v>54</v>
      </c>
      <c r="F682" s="3" t="s">
        <v>80</v>
      </c>
      <c r="G682" s="34" t="s">
        <v>1632</v>
      </c>
      <c r="H682" t="s">
        <v>17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71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  <c r="AQ682" s="22"/>
      <c r="AR682" s="22"/>
      <c r="AS682" s="22"/>
      <c r="AT682" s="22"/>
      <c r="AU682" s="22"/>
      <c r="AV682" s="22"/>
      <c r="AW682" s="22"/>
      <c r="AX682" s="22" t="s">
        <v>78</v>
      </c>
      <c r="AY682" s="22"/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  <c r="BJ682" s="22"/>
      <c r="BK682" s="22"/>
      <c r="BL682" s="22"/>
      <c r="BM682" s="22"/>
      <c r="BN682" s="22"/>
      <c r="BO682" s="22"/>
      <c r="BP682" s="22"/>
      <c r="BS682" t="str">
        <f t="shared" si="30"/>
        <v>CORRECT</v>
      </c>
    </row>
    <row r="683" spans="1:71" x14ac:dyDescent="0.25">
      <c r="B683" s="1">
        <v>44599</v>
      </c>
      <c r="C683" t="s">
        <v>24</v>
      </c>
      <c r="D683">
        <v>2.7166666666666668</v>
      </c>
      <c r="E683" t="s">
        <v>284</v>
      </c>
      <c r="F683" s="3" t="s">
        <v>80</v>
      </c>
      <c r="G683" s="34" t="s">
        <v>1633</v>
      </c>
      <c r="H683" t="s">
        <v>17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71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 t="s">
        <v>78</v>
      </c>
      <c r="AO683" s="22"/>
      <c r="AP683" s="22"/>
      <c r="AQ683" s="22"/>
      <c r="AR683" s="22"/>
      <c r="AS683" s="22"/>
      <c r="AT683" s="22"/>
      <c r="AU683" s="22"/>
      <c r="AV683" s="22"/>
      <c r="AW683" s="22"/>
      <c r="AX683" s="22"/>
      <c r="AY683" s="22"/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  <c r="BJ683" s="22"/>
      <c r="BK683" s="22"/>
      <c r="BL683" s="22"/>
      <c r="BM683" s="22"/>
      <c r="BN683" s="22"/>
      <c r="BO683" s="22"/>
      <c r="BP683" s="22"/>
      <c r="BS683" t="str">
        <f t="shared" si="30"/>
        <v>CORRECT</v>
      </c>
    </row>
    <row r="684" spans="1:71" x14ac:dyDescent="0.25">
      <c r="B684" s="1">
        <v>44599</v>
      </c>
      <c r="C684">
        <v>700</v>
      </c>
      <c r="D684">
        <v>3.45</v>
      </c>
      <c r="E684" t="s">
        <v>60</v>
      </c>
      <c r="F684" s="3" t="s">
        <v>80</v>
      </c>
      <c r="G684" s="34" t="s">
        <v>1634</v>
      </c>
      <c r="H684" t="s">
        <v>17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71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  <c r="AQ684" s="22"/>
      <c r="AR684" s="22"/>
      <c r="AS684" s="22"/>
      <c r="AT684" s="22"/>
      <c r="AU684" s="22"/>
      <c r="AV684" s="22"/>
      <c r="AW684" s="22"/>
      <c r="AX684" s="22"/>
      <c r="AY684" s="22"/>
      <c r="AZ684" s="22"/>
      <c r="BA684" s="22"/>
      <c r="BB684" s="22" t="s">
        <v>78</v>
      </c>
      <c r="BC684" s="22"/>
      <c r="BD684" s="22"/>
      <c r="BE684" s="22"/>
      <c r="BF684" s="22"/>
      <c r="BG684" s="22"/>
      <c r="BH684" s="22"/>
      <c r="BI684" s="22"/>
      <c r="BJ684" s="22"/>
      <c r="BK684" s="22"/>
      <c r="BL684" s="22"/>
      <c r="BM684" s="22"/>
      <c r="BN684" s="22"/>
      <c r="BO684" s="22"/>
      <c r="BP684" s="22"/>
      <c r="BS684" t="str">
        <f t="shared" si="30"/>
        <v>CORRECT</v>
      </c>
    </row>
    <row r="685" spans="1:71" x14ac:dyDescent="0.25">
      <c r="B685" s="1">
        <v>44599</v>
      </c>
      <c r="C685" t="s">
        <v>24</v>
      </c>
      <c r="D685">
        <v>2.0499999999999998</v>
      </c>
      <c r="E685" t="s">
        <v>53</v>
      </c>
      <c r="F685" s="3" t="s">
        <v>80</v>
      </c>
      <c r="G685" s="34" t="s">
        <v>1635</v>
      </c>
      <c r="H685" t="s">
        <v>17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71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22"/>
      <c r="AW685" s="22"/>
      <c r="AX685" s="22"/>
      <c r="AY685" s="22"/>
      <c r="AZ685" s="22"/>
      <c r="BA685" s="22"/>
      <c r="BB685" s="22"/>
      <c r="BC685" s="22"/>
      <c r="BD685" s="22"/>
      <c r="BE685" s="22"/>
      <c r="BF685" s="22" t="s">
        <v>78</v>
      </c>
      <c r="BG685" s="22"/>
      <c r="BH685" s="22"/>
      <c r="BI685" s="22"/>
      <c r="BJ685" s="22"/>
      <c r="BK685" s="22"/>
      <c r="BL685" s="22"/>
      <c r="BM685" s="22"/>
      <c r="BN685" s="22"/>
      <c r="BO685" s="22"/>
      <c r="BP685" s="22"/>
      <c r="BS685" t="str">
        <f t="shared" si="30"/>
        <v>CORRECT</v>
      </c>
    </row>
    <row r="686" spans="1:71" x14ac:dyDescent="0.25">
      <c r="B686" s="1">
        <v>44599</v>
      </c>
      <c r="C686">
        <v>700</v>
      </c>
      <c r="D686">
        <v>1.6666666666666666E-2</v>
      </c>
      <c r="E686" t="s">
        <v>61</v>
      </c>
      <c r="F686" s="3" t="s">
        <v>80</v>
      </c>
      <c r="G686" s="34" t="s">
        <v>1636</v>
      </c>
      <c r="H686" t="s">
        <v>17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71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  <c r="AQ686" s="22"/>
      <c r="AR686" s="22"/>
      <c r="AS686" s="22"/>
      <c r="AT686" s="22"/>
      <c r="AU686" s="22"/>
      <c r="AV686" s="22"/>
      <c r="AW686" s="22"/>
      <c r="AX686" s="22"/>
      <c r="AY686" s="22"/>
      <c r="AZ686" s="22"/>
      <c r="BA686" s="22"/>
      <c r="BB686" s="22"/>
      <c r="BC686" s="22"/>
      <c r="BD686" s="22" t="s">
        <v>78</v>
      </c>
      <c r="BE686" s="22"/>
      <c r="BF686" s="22"/>
      <c r="BG686" s="22"/>
      <c r="BH686" s="22"/>
      <c r="BI686" s="22"/>
      <c r="BJ686" s="22"/>
      <c r="BK686" s="22"/>
      <c r="BL686" s="22"/>
      <c r="BM686" s="22"/>
      <c r="BN686" s="22"/>
      <c r="BO686" s="22"/>
      <c r="BP686" s="22"/>
      <c r="BS686" t="str">
        <f t="shared" si="30"/>
        <v>CORRECT</v>
      </c>
    </row>
    <row r="687" spans="1:71" x14ac:dyDescent="0.25">
      <c r="B687" s="1">
        <v>44599</v>
      </c>
      <c r="C687" t="s">
        <v>24</v>
      </c>
      <c r="D687">
        <v>2.3166666666666664</v>
      </c>
      <c r="E687" t="s">
        <v>61</v>
      </c>
      <c r="F687" s="3" t="s">
        <v>80</v>
      </c>
      <c r="G687" s="34" t="s">
        <v>1637</v>
      </c>
      <c r="H687" t="s">
        <v>17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71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22"/>
      <c r="AW687" s="22"/>
      <c r="AX687" s="22"/>
      <c r="AY687" s="22"/>
      <c r="AZ687" s="22"/>
      <c r="BA687" s="22"/>
      <c r="BB687" s="22"/>
      <c r="BC687" s="22"/>
      <c r="BD687" s="22" t="s">
        <v>78</v>
      </c>
      <c r="BE687" s="22"/>
      <c r="BF687" s="22"/>
      <c r="BG687" s="22"/>
      <c r="BH687" s="22"/>
      <c r="BI687" s="22"/>
      <c r="BJ687" s="22"/>
      <c r="BK687" s="22"/>
      <c r="BL687" s="22"/>
      <c r="BM687" s="22"/>
      <c r="BN687" s="22"/>
      <c r="BO687" s="22"/>
      <c r="BP687" s="22"/>
      <c r="BS687" t="str">
        <f t="shared" si="30"/>
        <v>CORRECT</v>
      </c>
    </row>
    <row r="688" spans="1:71" x14ac:dyDescent="0.25">
      <c r="A688" t="s">
        <v>1669</v>
      </c>
      <c r="B688" s="1">
        <v>44599</v>
      </c>
      <c r="C688">
        <v>700</v>
      </c>
      <c r="D688">
        <v>1.5833333333333335</v>
      </c>
      <c r="E688" t="s">
        <v>61</v>
      </c>
      <c r="F688" s="3" t="s">
        <v>80</v>
      </c>
      <c r="G688" s="34" t="s">
        <v>1638</v>
      </c>
      <c r="H688" t="s">
        <v>17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71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  <c r="AQ688" s="22"/>
      <c r="AR688" s="22"/>
      <c r="AS688" s="22"/>
      <c r="AT688" s="22"/>
      <c r="AU688" s="22"/>
      <c r="AV688" s="22"/>
      <c r="AW688" s="22"/>
      <c r="AX688" s="22"/>
      <c r="AY688" s="22"/>
      <c r="AZ688" s="22"/>
      <c r="BA688" s="22"/>
      <c r="BB688" s="22"/>
      <c r="BC688" s="22"/>
      <c r="BD688" s="22" t="s">
        <v>78</v>
      </c>
      <c r="BE688" s="22"/>
      <c r="BF688" s="22"/>
      <c r="BG688" s="22"/>
      <c r="BH688" s="22"/>
      <c r="BI688" s="22"/>
      <c r="BJ688" s="22"/>
      <c r="BK688" s="22"/>
      <c r="BL688" s="22"/>
      <c r="BM688" s="22"/>
      <c r="BN688" s="22"/>
      <c r="BO688" s="22"/>
      <c r="BP688" s="22"/>
      <c r="BS688" t="str">
        <f t="shared" si="30"/>
        <v>CORRECT</v>
      </c>
    </row>
    <row r="689" spans="1:71" x14ac:dyDescent="0.25">
      <c r="A689" t="s">
        <v>1669</v>
      </c>
      <c r="B689" s="1">
        <v>44598</v>
      </c>
      <c r="C689" t="s">
        <v>24</v>
      </c>
      <c r="D689">
        <v>4.0999999999999996</v>
      </c>
      <c r="E689" t="s">
        <v>10</v>
      </c>
      <c r="F689" s="3" t="s">
        <v>83</v>
      </c>
      <c r="G689" s="34" t="s">
        <v>1639</v>
      </c>
      <c r="H689" t="s">
        <v>17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71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  <c r="AQ689" s="22"/>
      <c r="AR689" s="22"/>
      <c r="AS689" s="22"/>
      <c r="AT689" s="22"/>
      <c r="AU689" s="22"/>
      <c r="AV689" s="22"/>
      <c r="AW689" s="22"/>
      <c r="AX689" s="22"/>
      <c r="AY689" s="22"/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  <c r="BJ689" s="22"/>
      <c r="BK689" s="22"/>
      <c r="BL689" s="22"/>
      <c r="BM689" s="22"/>
      <c r="BN689" s="22"/>
      <c r="BO689" s="22"/>
      <c r="BP689" s="22" t="s">
        <v>132</v>
      </c>
      <c r="BS689" t="str">
        <f t="shared" si="30"/>
        <v>CORRECT</v>
      </c>
    </row>
    <row r="690" spans="1:71" x14ac:dyDescent="0.25">
      <c r="A690" t="s">
        <v>1669</v>
      </c>
      <c r="B690" s="1">
        <v>44598</v>
      </c>
      <c r="C690" t="s">
        <v>24</v>
      </c>
      <c r="D690">
        <v>1.6666666666666666E-2</v>
      </c>
      <c r="E690" t="s">
        <v>72</v>
      </c>
      <c r="F690" s="3" t="s">
        <v>80</v>
      </c>
      <c r="G690" s="34" t="s">
        <v>1640</v>
      </c>
      <c r="H690" t="s">
        <v>17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71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22"/>
      <c r="AW690" s="22"/>
      <c r="AX690" s="22"/>
      <c r="AY690" s="22"/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  <c r="BJ690" s="22"/>
      <c r="BK690" s="22"/>
      <c r="BL690" s="22"/>
      <c r="BM690" s="22"/>
      <c r="BN690" s="22" t="s">
        <v>78</v>
      </c>
      <c r="BO690" s="22"/>
      <c r="BP690" s="22"/>
      <c r="BS690" t="str">
        <f t="shared" si="30"/>
        <v>CORRECT</v>
      </c>
    </row>
    <row r="691" spans="1:71" x14ac:dyDescent="0.25">
      <c r="A691" t="s">
        <v>1669</v>
      </c>
      <c r="B691" s="1">
        <v>44598</v>
      </c>
      <c r="C691" t="s">
        <v>24</v>
      </c>
      <c r="D691">
        <v>1.9166666666666665</v>
      </c>
      <c r="E691" t="s">
        <v>63</v>
      </c>
      <c r="F691" s="3" t="s">
        <v>80</v>
      </c>
      <c r="G691" s="34" t="s">
        <v>1641</v>
      </c>
      <c r="H691" t="s">
        <v>17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71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  <c r="AQ691" s="22"/>
      <c r="AR691" s="22"/>
      <c r="AS691" s="22"/>
      <c r="AT691" s="22"/>
      <c r="AU691" s="22"/>
      <c r="AV691" s="22"/>
      <c r="AW691" s="22"/>
      <c r="AX691" s="22"/>
      <c r="AY691" s="22"/>
      <c r="AZ691" s="22"/>
      <c r="BA691" s="22"/>
      <c r="BB691" s="22"/>
      <c r="BC691" s="22"/>
      <c r="BD691" s="22"/>
      <c r="BE691" s="22"/>
      <c r="BF691" s="22"/>
      <c r="BG691" s="22"/>
      <c r="BH691" s="22" t="s">
        <v>78</v>
      </c>
      <c r="BI691" s="22"/>
      <c r="BJ691" s="22"/>
      <c r="BK691" s="22"/>
      <c r="BL691" s="22"/>
      <c r="BM691" s="22"/>
      <c r="BN691" s="22"/>
      <c r="BO691" s="22"/>
      <c r="BP691" s="22"/>
      <c r="BS691" t="str">
        <f t="shared" si="30"/>
        <v>CORRECT</v>
      </c>
    </row>
    <row r="692" spans="1:71" x14ac:dyDescent="0.25">
      <c r="A692" t="s">
        <v>1669</v>
      </c>
      <c r="B692" s="1">
        <v>44598</v>
      </c>
      <c r="C692" t="s">
        <v>24</v>
      </c>
      <c r="D692">
        <v>3.7833333333333332</v>
      </c>
      <c r="E692" t="s">
        <v>63</v>
      </c>
      <c r="F692" s="3" t="s">
        <v>83</v>
      </c>
      <c r="G692" s="34" t="s">
        <v>1642</v>
      </c>
      <c r="H692" t="s">
        <v>17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71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22"/>
      <c r="AR692" s="22"/>
      <c r="AS692" s="22"/>
      <c r="AT692" s="22"/>
      <c r="AU692" s="22"/>
      <c r="AV692" s="22"/>
      <c r="AW692" s="22"/>
      <c r="AX692" s="22"/>
      <c r="AY692" s="22"/>
      <c r="AZ692" s="22"/>
      <c r="BA692" s="22"/>
      <c r="BB692" s="22"/>
      <c r="BC692" s="22"/>
      <c r="BD692" s="22"/>
      <c r="BE692" s="22"/>
      <c r="BF692" s="22"/>
      <c r="BG692" s="22"/>
      <c r="BH692" s="22" t="s">
        <v>132</v>
      </c>
      <c r="BI692" s="22"/>
      <c r="BJ692" s="22"/>
      <c r="BK692" s="22"/>
      <c r="BL692" s="22"/>
      <c r="BM692" s="22"/>
      <c r="BN692" s="22"/>
      <c r="BO692" s="22"/>
      <c r="BP692" s="22"/>
      <c r="BS692" t="str">
        <f t="shared" si="30"/>
        <v>CORRECT</v>
      </c>
    </row>
    <row r="693" spans="1:71" x14ac:dyDescent="0.25">
      <c r="A693" t="s">
        <v>1669</v>
      </c>
      <c r="B693" s="1">
        <v>44598</v>
      </c>
      <c r="C693" t="s">
        <v>24</v>
      </c>
      <c r="D693">
        <v>4.5</v>
      </c>
      <c r="E693" t="s">
        <v>72</v>
      </c>
      <c r="F693" s="3" t="s">
        <v>83</v>
      </c>
      <c r="G693" s="34" t="s">
        <v>1643</v>
      </c>
      <c r="H693" t="s">
        <v>17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71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22"/>
      <c r="AW693" s="22"/>
      <c r="AX693" s="22"/>
      <c r="AY693" s="22"/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  <c r="BJ693" s="22"/>
      <c r="BK693" s="22"/>
      <c r="BL693" s="22"/>
      <c r="BM693" s="22"/>
      <c r="BN693" s="22" t="s">
        <v>132</v>
      </c>
      <c r="BO693" s="22"/>
      <c r="BP693" s="22"/>
      <c r="BS693" t="str">
        <f t="shared" si="30"/>
        <v>CORRECT</v>
      </c>
    </row>
    <row r="694" spans="1:71" x14ac:dyDescent="0.25">
      <c r="A694" t="s">
        <v>1669</v>
      </c>
      <c r="B694" s="1">
        <v>44597</v>
      </c>
      <c r="C694" t="s">
        <v>24</v>
      </c>
      <c r="D694">
        <v>6.85</v>
      </c>
      <c r="E694" t="s">
        <v>71</v>
      </c>
      <c r="F694" s="3" t="s">
        <v>80</v>
      </c>
      <c r="G694" s="34" t="s">
        <v>1644</v>
      </c>
      <c r="H694" t="s">
        <v>17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71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22"/>
      <c r="AR694" s="22"/>
      <c r="AS694" s="22"/>
      <c r="AT694" s="22"/>
      <c r="AU694" s="22"/>
      <c r="AV694" s="22"/>
      <c r="AW694" s="22"/>
      <c r="AX694" s="22"/>
      <c r="AY694" s="22"/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  <c r="BJ694" s="22"/>
      <c r="BK694" s="22"/>
      <c r="BL694" s="22"/>
      <c r="BM694" s="22" t="s">
        <v>78</v>
      </c>
      <c r="BN694" s="22"/>
      <c r="BO694" s="22"/>
      <c r="BP694" s="22"/>
      <c r="BS694" t="str">
        <f t="shared" si="30"/>
        <v>CORRECT</v>
      </c>
    </row>
    <row r="695" spans="1:71" x14ac:dyDescent="0.25">
      <c r="A695" t="s">
        <v>1669</v>
      </c>
      <c r="B695" s="1">
        <v>44597</v>
      </c>
      <c r="C695" t="s">
        <v>24</v>
      </c>
      <c r="D695">
        <v>4.916666666666667</v>
      </c>
      <c r="E695" t="s">
        <v>71</v>
      </c>
      <c r="F695" s="3" t="s">
        <v>80</v>
      </c>
      <c r="G695" s="34" t="s">
        <v>1645</v>
      </c>
      <c r="H695" t="s">
        <v>17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71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22"/>
      <c r="AR695" s="22"/>
      <c r="AS695" s="22"/>
      <c r="AT695" s="22"/>
      <c r="AU695" s="22"/>
      <c r="AV695" s="22"/>
      <c r="AW695" s="22"/>
      <c r="AX695" s="22"/>
      <c r="AY695" s="22"/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  <c r="BJ695" s="22"/>
      <c r="BK695" s="22"/>
      <c r="BL695" s="22"/>
      <c r="BM695" s="22" t="s">
        <v>78</v>
      </c>
      <c r="BN695" s="22"/>
      <c r="BO695" s="22"/>
      <c r="BP695" s="22"/>
      <c r="BS695" t="str">
        <f t="shared" si="30"/>
        <v>CORRECT</v>
      </c>
    </row>
    <row r="696" spans="1:71" x14ac:dyDescent="0.25">
      <c r="B696" s="1">
        <v>44597</v>
      </c>
      <c r="C696" t="s">
        <v>1799</v>
      </c>
      <c r="D696">
        <v>6.6166666666666671</v>
      </c>
      <c r="E696" t="s">
        <v>56</v>
      </c>
      <c r="F696" s="3" t="s">
        <v>80</v>
      </c>
      <c r="G696" s="34" t="s">
        <v>1646</v>
      </c>
      <c r="H696" t="s">
        <v>17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71"/>
      <c r="AC696" s="22"/>
      <c r="AD696" s="22"/>
      <c r="AE696" s="22"/>
      <c r="AF696" s="22"/>
      <c r="AG696" s="22"/>
      <c r="AH696" s="22" t="s">
        <v>78</v>
      </c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22"/>
      <c r="AW696" s="22"/>
      <c r="AX696" s="22"/>
      <c r="AY696" s="22"/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  <c r="BJ696" s="22"/>
      <c r="BK696" s="22"/>
      <c r="BL696" s="22"/>
      <c r="BM696" s="22"/>
      <c r="BN696" s="22"/>
      <c r="BO696" s="22"/>
      <c r="BP696" s="22"/>
      <c r="BS696" t="str">
        <f t="shared" si="30"/>
        <v>CORRECT</v>
      </c>
    </row>
    <row r="697" spans="1:71" x14ac:dyDescent="0.25">
      <c r="B697" s="1">
        <v>44597</v>
      </c>
      <c r="C697" t="s">
        <v>24</v>
      </c>
      <c r="D697">
        <v>1.4</v>
      </c>
      <c r="E697" t="s">
        <v>56</v>
      </c>
      <c r="F697" s="3" t="s">
        <v>80</v>
      </c>
      <c r="G697" s="34" t="s">
        <v>1647</v>
      </c>
      <c r="H697" t="s">
        <v>17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71"/>
      <c r="AC697" s="22"/>
      <c r="AD697" s="22"/>
      <c r="AE697" s="22"/>
      <c r="AF697" s="22"/>
      <c r="AG697" s="22"/>
      <c r="AH697" s="22" t="s">
        <v>78</v>
      </c>
      <c r="AI697" s="22"/>
      <c r="AJ697" s="22"/>
      <c r="AK697" s="22"/>
      <c r="AL697" s="22"/>
      <c r="AM697" s="22"/>
      <c r="AN697" s="22"/>
      <c r="AO697" s="22"/>
      <c r="AP697" s="22"/>
      <c r="AQ697" s="22"/>
      <c r="AR697" s="22"/>
      <c r="AS697" s="22"/>
      <c r="AT697" s="22"/>
      <c r="AU697" s="22"/>
      <c r="AV697" s="22"/>
      <c r="AW697" s="22"/>
      <c r="AX697" s="22"/>
      <c r="AY697" s="22"/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  <c r="BJ697" s="22"/>
      <c r="BK697" s="22"/>
      <c r="BL697" s="22"/>
      <c r="BM697" s="22"/>
      <c r="BN697" s="22"/>
      <c r="BO697" s="22"/>
      <c r="BP697" s="22"/>
      <c r="BS697" t="str">
        <f t="shared" si="30"/>
        <v>CORRECT</v>
      </c>
    </row>
    <row r="698" spans="1:71" x14ac:dyDescent="0.25">
      <c r="B698" s="1">
        <v>44597</v>
      </c>
      <c r="C698">
        <v>700</v>
      </c>
      <c r="D698">
        <v>2.25</v>
      </c>
      <c r="E698" t="s">
        <v>56</v>
      </c>
      <c r="F698" s="3" t="s">
        <v>80</v>
      </c>
      <c r="G698" s="34" t="s">
        <v>1648</v>
      </c>
      <c r="H698" t="s">
        <v>17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71"/>
      <c r="AC698" s="22"/>
      <c r="AD698" s="22"/>
      <c r="AE698" s="22"/>
      <c r="AF698" s="22"/>
      <c r="AG698" s="22"/>
      <c r="AH698" s="22" t="s">
        <v>78</v>
      </c>
      <c r="AI698" s="22"/>
      <c r="AJ698" s="22"/>
      <c r="AK698" s="22"/>
      <c r="AL698" s="22"/>
      <c r="AM698" s="22"/>
      <c r="AN698" s="22"/>
      <c r="AO698" s="22"/>
      <c r="AP698" s="22"/>
      <c r="AQ698" s="22"/>
      <c r="AR698" s="22"/>
      <c r="AS698" s="22"/>
      <c r="AT698" s="22"/>
      <c r="AU698" s="22"/>
      <c r="AV698" s="22"/>
      <c r="AW698" s="22"/>
      <c r="AX698" s="22"/>
      <c r="AY698" s="22"/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  <c r="BJ698" s="22"/>
      <c r="BK698" s="22"/>
      <c r="BL698" s="22"/>
      <c r="BM698" s="22"/>
      <c r="BN698" s="22"/>
      <c r="BO698" s="22"/>
      <c r="BP698" s="22"/>
      <c r="BS698" t="str">
        <f t="shared" si="30"/>
        <v>CORRECT</v>
      </c>
    </row>
    <row r="699" spans="1:71" x14ac:dyDescent="0.25">
      <c r="B699" s="1">
        <v>44597</v>
      </c>
      <c r="C699">
        <v>700</v>
      </c>
      <c r="D699">
        <v>5.15</v>
      </c>
      <c r="E699" t="s">
        <v>59</v>
      </c>
      <c r="F699" s="3" t="s">
        <v>83</v>
      </c>
      <c r="G699" s="34" t="s">
        <v>1649</v>
      </c>
      <c r="H699" t="s">
        <v>17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71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22"/>
      <c r="AW699" s="22"/>
      <c r="AX699" s="22"/>
      <c r="AY699" s="22"/>
      <c r="AZ699" s="22"/>
      <c r="BA699" s="22"/>
      <c r="BB699" s="22"/>
      <c r="BC699" s="22"/>
      <c r="BD699" s="22" t="s">
        <v>132</v>
      </c>
      <c r="BE699" s="22"/>
      <c r="BF699" s="22"/>
      <c r="BG699" s="22"/>
      <c r="BH699" s="22"/>
      <c r="BI699" s="22"/>
      <c r="BJ699" s="22"/>
      <c r="BK699" s="22"/>
      <c r="BL699" s="22"/>
      <c r="BM699" s="22"/>
      <c r="BN699" s="22"/>
      <c r="BO699" s="22"/>
      <c r="BP699" s="22"/>
      <c r="BS699" t="str">
        <f t="shared" si="30"/>
        <v>CORRECT</v>
      </c>
    </row>
    <row r="700" spans="1:71" x14ac:dyDescent="0.25">
      <c r="B700" s="1">
        <v>44597</v>
      </c>
      <c r="C700" t="s">
        <v>24</v>
      </c>
      <c r="D700">
        <v>1.9333333333333333</v>
      </c>
      <c r="E700" t="s">
        <v>59</v>
      </c>
      <c r="F700" s="3" t="s">
        <v>80</v>
      </c>
      <c r="G700" s="34" t="s">
        <v>1650</v>
      </c>
      <c r="H700" t="s">
        <v>17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71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  <c r="AQ700" s="22"/>
      <c r="AR700" s="22"/>
      <c r="AS700" s="22"/>
      <c r="AT700" s="22"/>
      <c r="AU700" s="22"/>
      <c r="AV700" s="22"/>
      <c r="AW700" s="22"/>
      <c r="AX700" s="22"/>
      <c r="AY700" s="22"/>
      <c r="AZ700" s="22"/>
      <c r="BA700" s="22"/>
      <c r="BB700" s="22"/>
      <c r="BC700" s="22"/>
      <c r="BD700" s="22" t="s">
        <v>78</v>
      </c>
      <c r="BE700" s="22"/>
      <c r="BF700" s="22"/>
      <c r="BG700" s="22"/>
      <c r="BH700" s="22"/>
      <c r="BI700" s="22"/>
      <c r="BJ700" s="22"/>
      <c r="BK700" s="22"/>
      <c r="BL700" s="22"/>
      <c r="BM700" s="22"/>
      <c r="BN700" s="22"/>
      <c r="BO700" s="22"/>
      <c r="BP700" s="22"/>
      <c r="BS700" t="str">
        <f t="shared" si="30"/>
        <v>CORRECT</v>
      </c>
    </row>
    <row r="701" spans="1:71" x14ac:dyDescent="0.25">
      <c r="B701" s="1">
        <v>44597</v>
      </c>
      <c r="C701">
        <v>700</v>
      </c>
      <c r="D701">
        <v>6.7666666666666666</v>
      </c>
      <c r="E701" t="s">
        <v>59</v>
      </c>
      <c r="F701" s="3" t="s">
        <v>80</v>
      </c>
      <c r="G701" s="34" t="s">
        <v>1651</v>
      </c>
      <c r="H701" t="s">
        <v>17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71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  <c r="AQ701" s="22"/>
      <c r="AR701" s="22"/>
      <c r="AS701" s="22"/>
      <c r="AT701" s="22"/>
      <c r="AU701" s="22"/>
      <c r="AV701" s="22"/>
      <c r="AW701" s="22"/>
      <c r="AX701" s="22"/>
      <c r="AY701" s="22"/>
      <c r="AZ701" s="22"/>
      <c r="BA701" s="22"/>
      <c r="BB701" s="22"/>
      <c r="BC701" s="22"/>
      <c r="BD701" s="22" t="s">
        <v>78</v>
      </c>
      <c r="BE701" s="22"/>
      <c r="BF701" s="22"/>
      <c r="BG701" s="22"/>
      <c r="BH701" s="22"/>
      <c r="BI701" s="22"/>
      <c r="BJ701" s="22"/>
      <c r="BK701" s="22"/>
      <c r="BL701" s="22"/>
      <c r="BM701" s="22"/>
      <c r="BN701" s="22"/>
      <c r="BO701" s="22"/>
      <c r="BP701" s="22"/>
      <c r="BS701" t="str">
        <f t="shared" si="30"/>
        <v>CORRECT</v>
      </c>
    </row>
    <row r="702" spans="1:71" x14ac:dyDescent="0.25">
      <c r="B702" s="1">
        <v>44597</v>
      </c>
      <c r="C702">
        <v>700</v>
      </c>
      <c r="D702">
        <v>2.2666666666666666</v>
      </c>
      <c r="E702" t="s">
        <v>59</v>
      </c>
      <c r="F702" s="3" t="s">
        <v>80</v>
      </c>
      <c r="G702" s="34" t="s">
        <v>1652</v>
      </c>
      <c r="H702" t="s">
        <v>17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71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22"/>
      <c r="AW702" s="22"/>
      <c r="AX702" s="22"/>
      <c r="AY702" s="22"/>
      <c r="AZ702" s="22"/>
      <c r="BA702" s="22"/>
      <c r="BB702" s="22"/>
      <c r="BC702" s="22"/>
      <c r="BD702" s="22" t="s">
        <v>78</v>
      </c>
      <c r="BE702" s="22"/>
      <c r="BF702" s="22"/>
      <c r="BG702" s="22"/>
      <c r="BH702" s="22"/>
      <c r="BI702" s="22"/>
      <c r="BJ702" s="22"/>
      <c r="BK702" s="22"/>
      <c r="BL702" s="22"/>
      <c r="BM702" s="22"/>
      <c r="BN702" s="22"/>
      <c r="BO702" s="22"/>
      <c r="BP702" s="22"/>
      <c r="BS702" t="str">
        <f t="shared" si="30"/>
        <v>CORRECT</v>
      </c>
    </row>
    <row r="703" spans="1:71" x14ac:dyDescent="0.25">
      <c r="B703" s="1">
        <v>44597</v>
      </c>
      <c r="C703" t="s">
        <v>1799</v>
      </c>
      <c r="D703">
        <v>0.55000000000000004</v>
      </c>
      <c r="E703" t="s">
        <v>53</v>
      </c>
      <c r="F703" s="3" t="s">
        <v>83</v>
      </c>
      <c r="G703" s="34" t="s">
        <v>1653</v>
      </c>
      <c r="H703" t="s">
        <v>17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71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  <c r="AQ703" s="22"/>
      <c r="AR703" s="22"/>
      <c r="AS703" s="22"/>
      <c r="AT703" s="22"/>
      <c r="AU703" s="22"/>
      <c r="AV703" s="22"/>
      <c r="AW703" s="22"/>
      <c r="AX703" s="22"/>
      <c r="AY703" s="22"/>
      <c r="AZ703" s="22"/>
      <c r="BA703" s="22"/>
      <c r="BB703" s="22"/>
      <c r="BC703" s="22"/>
      <c r="BD703" s="22"/>
      <c r="BE703" s="22"/>
      <c r="BF703" s="22" t="s">
        <v>132</v>
      </c>
      <c r="BG703" s="22"/>
      <c r="BH703" s="22"/>
      <c r="BI703" s="22"/>
      <c r="BJ703" s="22"/>
      <c r="BK703" s="22"/>
      <c r="BL703" s="22"/>
      <c r="BM703" s="22"/>
      <c r="BN703" s="22"/>
      <c r="BO703" s="22"/>
      <c r="BP703" s="22"/>
      <c r="BS703" t="str">
        <f t="shared" si="30"/>
        <v>CORRECT</v>
      </c>
    </row>
    <row r="704" spans="1:71" x14ac:dyDescent="0.25">
      <c r="A704" t="s">
        <v>1669</v>
      </c>
      <c r="B704" s="1">
        <v>44597</v>
      </c>
      <c r="C704" t="s">
        <v>24</v>
      </c>
      <c r="D704">
        <v>2.2999999999999998</v>
      </c>
      <c r="E704" t="s">
        <v>10</v>
      </c>
      <c r="F704" s="3" t="s">
        <v>83</v>
      </c>
      <c r="G704" s="34" t="s">
        <v>1654</v>
      </c>
      <c r="H704" t="s">
        <v>17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71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  <c r="AQ704" s="22"/>
      <c r="AR704" s="22"/>
      <c r="AS704" s="22"/>
      <c r="AT704" s="22"/>
      <c r="AU704" s="22"/>
      <c r="AV704" s="22"/>
      <c r="AW704" s="22"/>
      <c r="AX704" s="22"/>
      <c r="AY704" s="22"/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  <c r="BJ704" s="22"/>
      <c r="BK704" s="22"/>
      <c r="BL704" s="22"/>
      <c r="BM704" s="22"/>
      <c r="BN704" s="22"/>
      <c r="BO704" s="22"/>
      <c r="BP704" s="22" t="s">
        <v>132</v>
      </c>
      <c r="BS704" t="str">
        <f t="shared" si="30"/>
        <v>CORRECT</v>
      </c>
    </row>
    <row r="705" spans="1:71" x14ac:dyDescent="0.25">
      <c r="B705" s="1">
        <v>44597</v>
      </c>
      <c r="C705" t="s">
        <v>1799</v>
      </c>
      <c r="D705">
        <v>2.25</v>
      </c>
      <c r="E705" t="s">
        <v>536</v>
      </c>
      <c r="F705" s="3" t="s">
        <v>80</v>
      </c>
      <c r="G705" s="34" t="s">
        <v>1655</v>
      </c>
      <c r="H705" t="s">
        <v>17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71"/>
      <c r="AC705" s="22"/>
      <c r="AD705" s="22"/>
      <c r="AE705" s="22"/>
      <c r="AF705" s="22"/>
      <c r="AG705" s="22"/>
      <c r="AH705" s="22"/>
      <c r="AI705" s="22"/>
      <c r="AJ705" s="22" t="s">
        <v>78</v>
      </c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22"/>
      <c r="AW705" s="22"/>
      <c r="AX705" s="22"/>
      <c r="AY705" s="22"/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  <c r="BJ705" s="22"/>
      <c r="BK705" s="22"/>
      <c r="BL705" s="22"/>
      <c r="BM705" s="22"/>
      <c r="BN705" s="22"/>
      <c r="BO705" s="22"/>
      <c r="BP705" s="22"/>
      <c r="BS705" t="str">
        <f t="shared" si="30"/>
        <v>CORRECT</v>
      </c>
    </row>
    <row r="706" spans="1:71" x14ac:dyDescent="0.25">
      <c r="B706" s="1">
        <v>44597</v>
      </c>
      <c r="C706" t="s">
        <v>24</v>
      </c>
      <c r="D706">
        <v>0.48333333333333334</v>
      </c>
      <c r="E706" t="s">
        <v>3</v>
      </c>
      <c r="F706" s="3" t="s">
        <v>80</v>
      </c>
      <c r="G706" s="34" t="s">
        <v>1656</v>
      </c>
      <c r="H706" t="s">
        <v>17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71"/>
      <c r="AC706" s="22" t="s">
        <v>78</v>
      </c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22"/>
      <c r="AW706" s="22"/>
      <c r="AX706" s="22"/>
      <c r="AY706" s="22"/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  <c r="BP706" s="22"/>
      <c r="BS706" t="str">
        <f t="shared" si="30"/>
        <v>CORRECT</v>
      </c>
    </row>
    <row r="707" spans="1:71" x14ac:dyDescent="0.25">
      <c r="B707" s="1">
        <v>44597</v>
      </c>
      <c r="C707" t="s">
        <v>1799</v>
      </c>
      <c r="D707">
        <v>0.93333333333333335</v>
      </c>
      <c r="E707" t="s">
        <v>3</v>
      </c>
      <c r="F707" s="3" t="s">
        <v>80</v>
      </c>
      <c r="G707" s="34" t="s">
        <v>1657</v>
      </c>
      <c r="H707" t="s">
        <v>17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71"/>
      <c r="AC707" s="22" t="s">
        <v>78</v>
      </c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22"/>
      <c r="AW707" s="22"/>
      <c r="AX707" s="22"/>
      <c r="AY707" s="22"/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  <c r="BP707" s="22"/>
      <c r="BS707" t="str">
        <f t="shared" si="30"/>
        <v>CORRECT</v>
      </c>
    </row>
    <row r="708" spans="1:71" x14ac:dyDescent="0.25">
      <c r="B708" s="1">
        <v>44597</v>
      </c>
      <c r="C708" t="s">
        <v>24</v>
      </c>
      <c r="D708">
        <v>2.5333333333333332</v>
      </c>
      <c r="E708" t="s">
        <v>59</v>
      </c>
      <c r="F708" s="3" t="s">
        <v>80</v>
      </c>
      <c r="G708" s="34" t="s">
        <v>1658</v>
      </c>
      <c r="H708" t="s">
        <v>17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71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 t="s">
        <v>78</v>
      </c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  <c r="BP708" s="22"/>
      <c r="BS708" t="str">
        <f t="shared" si="30"/>
        <v>CORRECT</v>
      </c>
    </row>
    <row r="709" spans="1:71" x14ac:dyDescent="0.25">
      <c r="B709" s="1">
        <v>44597</v>
      </c>
      <c r="C709" t="s">
        <v>1799</v>
      </c>
      <c r="D709">
        <v>0.83333333333333337</v>
      </c>
      <c r="E709" t="s">
        <v>3</v>
      </c>
      <c r="F709" s="3" t="s">
        <v>80</v>
      </c>
      <c r="G709" s="34" t="s">
        <v>1659</v>
      </c>
      <c r="H709" t="s">
        <v>17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71"/>
      <c r="AC709" s="22" t="s">
        <v>78</v>
      </c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22"/>
      <c r="AW709" s="22"/>
      <c r="AX709" s="22"/>
      <c r="AY709" s="22"/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  <c r="BP709" s="22"/>
      <c r="BS709" t="str">
        <f t="shared" si="30"/>
        <v>CORRECT</v>
      </c>
    </row>
    <row r="710" spans="1:71" x14ac:dyDescent="0.25">
      <c r="B710" s="1">
        <v>44597</v>
      </c>
      <c r="C710" t="s">
        <v>24</v>
      </c>
      <c r="D710">
        <v>1.1499999999999999</v>
      </c>
      <c r="E710" t="s">
        <v>59</v>
      </c>
      <c r="F710" s="3" t="s">
        <v>80</v>
      </c>
      <c r="G710" s="34" t="s">
        <v>1660</v>
      </c>
      <c r="H710" t="s">
        <v>17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71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22"/>
      <c r="AW710" s="22"/>
      <c r="AX710" s="22"/>
      <c r="AY710" s="22"/>
      <c r="AZ710" s="22"/>
      <c r="BA710" s="22"/>
      <c r="BB710" s="22"/>
      <c r="BC710" s="22"/>
      <c r="BD710" s="22" t="s">
        <v>78</v>
      </c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  <c r="BP710" s="22"/>
      <c r="BS710" t="str">
        <f t="shared" si="30"/>
        <v>CORRECT</v>
      </c>
    </row>
    <row r="711" spans="1:71" x14ac:dyDescent="0.25">
      <c r="A711" t="s">
        <v>1669</v>
      </c>
      <c r="B711" s="1">
        <v>44597</v>
      </c>
      <c r="C711" t="s">
        <v>1799</v>
      </c>
      <c r="D711">
        <v>0.93333333333333335</v>
      </c>
      <c r="E711" t="s">
        <v>63</v>
      </c>
      <c r="F711" s="3" t="s">
        <v>80</v>
      </c>
      <c r="G711" s="34" t="s">
        <v>1661</v>
      </c>
      <c r="H711" t="s">
        <v>17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71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2"/>
      <c r="BF711" s="22"/>
      <c r="BG711" s="22"/>
      <c r="BH711" s="22" t="s">
        <v>78</v>
      </c>
      <c r="BI711" s="22"/>
      <c r="BJ711" s="22"/>
      <c r="BK711" s="22"/>
      <c r="BL711" s="22"/>
      <c r="BM711" s="22"/>
      <c r="BN711" s="22"/>
      <c r="BO711" s="22"/>
      <c r="BP711" s="22"/>
      <c r="BS711" t="str">
        <f t="shared" si="30"/>
        <v>CORRECT</v>
      </c>
    </row>
    <row r="712" spans="1:71" x14ac:dyDescent="0.25">
      <c r="A712" t="s">
        <v>1669</v>
      </c>
      <c r="B712" s="1">
        <v>44597</v>
      </c>
      <c r="C712" t="s">
        <v>24</v>
      </c>
      <c r="D712">
        <v>4.7166666666666668</v>
      </c>
      <c r="E712" t="s">
        <v>10</v>
      </c>
      <c r="F712" s="3" t="s">
        <v>83</v>
      </c>
      <c r="G712" s="34" t="s">
        <v>1662</v>
      </c>
      <c r="H712" t="s">
        <v>17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71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22"/>
      <c r="AW712" s="22"/>
      <c r="AX712" s="22"/>
      <c r="AY712" s="22"/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  <c r="BP712" s="22" t="s">
        <v>132</v>
      </c>
      <c r="BS712" t="str">
        <f t="shared" si="30"/>
        <v>CORRECT</v>
      </c>
    </row>
    <row r="713" spans="1:71" x14ac:dyDescent="0.25">
      <c r="B713" s="1">
        <v>44597</v>
      </c>
      <c r="C713" t="s">
        <v>1799</v>
      </c>
      <c r="D713">
        <v>4.1833333333333336</v>
      </c>
      <c r="E713" t="s">
        <v>5</v>
      </c>
      <c r="F713" s="3" t="s">
        <v>80</v>
      </c>
      <c r="G713" s="34" t="s">
        <v>1663</v>
      </c>
      <c r="H713" t="s">
        <v>17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71"/>
      <c r="AC713" s="22"/>
      <c r="AD713" s="22"/>
      <c r="AE713" s="22"/>
      <c r="AF713" s="22"/>
      <c r="AG713" s="22" t="s">
        <v>78</v>
      </c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22"/>
      <c r="AW713" s="22"/>
      <c r="AX713" s="22"/>
      <c r="AY713" s="22"/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  <c r="BP713" s="22"/>
      <c r="BS713" t="str">
        <f t="shared" si="30"/>
        <v>CORRECT</v>
      </c>
    </row>
    <row r="714" spans="1:71" x14ac:dyDescent="0.25">
      <c r="B714" s="1">
        <v>44597</v>
      </c>
      <c r="C714" t="s">
        <v>24</v>
      </c>
      <c r="D714">
        <v>1.4666666666666668</v>
      </c>
      <c r="E714" t="s">
        <v>5</v>
      </c>
      <c r="F714" s="3" t="s">
        <v>80</v>
      </c>
      <c r="G714" s="34" t="s">
        <v>1664</v>
      </c>
      <c r="H714" t="s">
        <v>17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71"/>
      <c r="AC714" s="22"/>
      <c r="AD714" s="22"/>
      <c r="AE714" s="22"/>
      <c r="AF714" s="22"/>
      <c r="AG714" s="22" t="s">
        <v>78</v>
      </c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/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  <c r="BP714" s="22"/>
      <c r="BS714" t="str">
        <f t="shared" si="30"/>
        <v>CORRECT</v>
      </c>
    </row>
    <row r="715" spans="1:71" x14ac:dyDescent="0.25">
      <c r="B715" s="1">
        <v>44597</v>
      </c>
      <c r="C715" t="s">
        <v>1799</v>
      </c>
      <c r="D715">
        <v>0.95</v>
      </c>
      <c r="E715" t="s">
        <v>53</v>
      </c>
      <c r="F715" s="3" t="s">
        <v>80</v>
      </c>
      <c r="G715" s="34" t="s">
        <v>1665</v>
      </c>
      <c r="H715" t="s">
        <v>17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71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22"/>
      <c r="AW715" s="22"/>
      <c r="AX715" s="22"/>
      <c r="AY715" s="22"/>
      <c r="AZ715" s="22"/>
      <c r="BA715" s="22"/>
      <c r="BB715" s="22"/>
      <c r="BC715" s="22"/>
      <c r="BD715" s="22"/>
      <c r="BE715" s="22"/>
      <c r="BF715" s="22" t="s">
        <v>78</v>
      </c>
      <c r="BG715" s="22"/>
      <c r="BH715" s="22"/>
      <c r="BI715" s="22"/>
      <c r="BJ715" s="22"/>
      <c r="BK715" s="22"/>
      <c r="BL715" s="22"/>
      <c r="BM715" s="22"/>
      <c r="BN715" s="22"/>
      <c r="BO715" s="22"/>
      <c r="BP715" s="22"/>
      <c r="BS715" t="str">
        <f t="shared" si="30"/>
        <v>CORRECT</v>
      </c>
    </row>
    <row r="716" spans="1:71" x14ac:dyDescent="0.25">
      <c r="B716" s="1">
        <v>44597</v>
      </c>
      <c r="C716" t="s">
        <v>24</v>
      </c>
      <c r="D716">
        <v>1.9666666666666668</v>
      </c>
      <c r="E716" t="s">
        <v>59</v>
      </c>
      <c r="F716" s="3" t="s">
        <v>80</v>
      </c>
      <c r="G716" s="34" t="s">
        <v>1666</v>
      </c>
      <c r="H716" t="s">
        <v>17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71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22"/>
      <c r="AW716" s="22"/>
      <c r="AX716" s="22"/>
      <c r="AY716" s="22"/>
      <c r="AZ716" s="22"/>
      <c r="BA716" s="22"/>
      <c r="BB716" s="22"/>
      <c r="BC716" s="22"/>
      <c r="BD716" s="22" t="s">
        <v>78</v>
      </c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  <c r="BP716" s="22"/>
      <c r="BS716" t="str">
        <f t="shared" si="30"/>
        <v>CORRECT</v>
      </c>
    </row>
    <row r="717" spans="1:71" x14ac:dyDescent="0.25">
      <c r="B717" s="1">
        <v>44597</v>
      </c>
      <c r="C717" t="s">
        <v>1799</v>
      </c>
      <c r="D717">
        <v>1.4</v>
      </c>
      <c r="E717" t="s">
        <v>59</v>
      </c>
      <c r="F717" s="3" t="s">
        <v>80</v>
      </c>
      <c r="G717" s="34" t="s">
        <v>1667</v>
      </c>
      <c r="H717" t="s">
        <v>17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71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 t="s">
        <v>78</v>
      </c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  <c r="BP717" s="22"/>
      <c r="BS717" t="str">
        <f t="shared" si="30"/>
        <v>CORRECT</v>
      </c>
    </row>
    <row r="718" spans="1:71" x14ac:dyDescent="0.25">
      <c r="B718" s="1">
        <v>44597</v>
      </c>
      <c r="C718">
        <v>700</v>
      </c>
      <c r="D718">
        <v>0.5</v>
      </c>
      <c r="E718" t="s">
        <v>59</v>
      </c>
      <c r="F718" s="3" t="s">
        <v>83</v>
      </c>
      <c r="G718" s="34" t="s">
        <v>1668</v>
      </c>
      <c r="H718" t="s">
        <v>17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71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22"/>
      <c r="AW718" s="22"/>
      <c r="AX718" s="22"/>
      <c r="AY718" s="22"/>
      <c r="AZ718" s="22"/>
      <c r="BA718" s="22"/>
      <c r="BB718" s="22"/>
      <c r="BC718" s="22"/>
      <c r="BD718" s="22" t="s">
        <v>132</v>
      </c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  <c r="BP718" s="22"/>
      <c r="BS718" t="str">
        <f t="shared" si="30"/>
        <v>CORRECT</v>
      </c>
    </row>
    <row r="719" spans="1:71" x14ac:dyDescent="0.25">
      <c r="B719" s="1"/>
      <c r="C719" t="s">
        <v>24</v>
      </c>
      <c r="D719">
        <v>5.1166666666666663</v>
      </c>
      <c r="E719" t="s">
        <v>1128</v>
      </c>
      <c r="F719" s="3" t="s">
        <v>467</v>
      </c>
      <c r="G719" s="34" t="s">
        <v>1759</v>
      </c>
      <c r="H719" t="s">
        <v>17</v>
      </c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71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22"/>
      <c r="AW719" s="22"/>
      <c r="AX719" s="22"/>
      <c r="AY719" s="22"/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  <c r="BP719" s="22"/>
      <c r="BS719" t="str">
        <f t="shared" si="30"/>
        <v>EMPTY</v>
      </c>
    </row>
    <row r="720" spans="1:71" x14ac:dyDescent="0.25">
      <c r="B720" s="1"/>
      <c r="C720" t="s">
        <v>24</v>
      </c>
      <c r="D720">
        <v>1.0833333333333333</v>
      </c>
      <c r="E720" t="s">
        <v>54</v>
      </c>
      <c r="F720" s="3" t="s">
        <v>467</v>
      </c>
      <c r="G720" s="34" t="s">
        <v>1760</v>
      </c>
      <c r="H720" t="s">
        <v>17</v>
      </c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71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  <c r="BP720" s="22"/>
      <c r="BS720" t="str">
        <f t="shared" si="30"/>
        <v>EMPTY</v>
      </c>
    </row>
    <row r="721" spans="2:71" x14ac:dyDescent="0.25">
      <c r="B721" s="1"/>
      <c r="C721" t="s">
        <v>24</v>
      </c>
      <c r="D721">
        <v>3.05</v>
      </c>
      <c r="E721" t="s">
        <v>64</v>
      </c>
      <c r="F721" s="3" t="s">
        <v>467</v>
      </c>
      <c r="G721" s="34" t="s">
        <v>1761</v>
      </c>
      <c r="H721" t="s">
        <v>17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71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22"/>
      <c r="AW721" s="22"/>
      <c r="AX721" s="22"/>
      <c r="AY721" s="22"/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  <c r="BP721" s="22"/>
      <c r="BS721" t="str">
        <f t="shared" si="30"/>
        <v>EMPTY</v>
      </c>
    </row>
    <row r="722" spans="2:71" x14ac:dyDescent="0.25">
      <c r="B722" s="1"/>
      <c r="C722" t="s">
        <v>24</v>
      </c>
      <c r="D722">
        <v>2.0666666666666669</v>
      </c>
      <c r="E722" t="s">
        <v>353</v>
      </c>
      <c r="F722" s="3" t="s">
        <v>467</v>
      </c>
      <c r="G722" s="34" t="s">
        <v>1762</v>
      </c>
      <c r="H722" t="s">
        <v>17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71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22"/>
      <c r="AW722" s="22"/>
      <c r="AX722" s="22"/>
      <c r="AY722" s="22"/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  <c r="BP722" s="22"/>
      <c r="BS722" t="str">
        <f t="shared" si="30"/>
        <v>EMPTY</v>
      </c>
    </row>
    <row r="723" spans="2:71" x14ac:dyDescent="0.25">
      <c r="B723" s="1"/>
      <c r="C723" t="s">
        <v>24</v>
      </c>
      <c r="D723">
        <v>2.1</v>
      </c>
      <c r="E723" t="s">
        <v>353</v>
      </c>
      <c r="F723" s="3" t="s">
        <v>467</v>
      </c>
      <c r="G723" s="34" t="s">
        <v>1763</v>
      </c>
      <c r="H723" t="s">
        <v>17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71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  <c r="BP723" s="22"/>
      <c r="BS723" t="str">
        <f t="shared" si="30"/>
        <v>EMPTY</v>
      </c>
    </row>
    <row r="724" spans="2:71" x14ac:dyDescent="0.25">
      <c r="B724" s="1"/>
      <c r="C724">
        <v>700</v>
      </c>
      <c r="D724">
        <v>4.0166666666666666</v>
      </c>
      <c r="E724" t="s">
        <v>1128</v>
      </c>
      <c r="F724" s="3" t="s">
        <v>133</v>
      </c>
      <c r="G724" s="34" t="s">
        <v>1764</v>
      </c>
      <c r="H724" t="s">
        <v>17</v>
      </c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71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22"/>
      <c r="AW724" s="22"/>
      <c r="AX724" s="22"/>
      <c r="AY724" s="22"/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  <c r="BP724" s="22"/>
      <c r="BS724" t="str">
        <f t="shared" si="30"/>
        <v>EMPTY</v>
      </c>
    </row>
    <row r="725" spans="2:71" x14ac:dyDescent="0.25">
      <c r="B725" s="1"/>
      <c r="C725" t="s">
        <v>24</v>
      </c>
      <c r="D725">
        <v>8.3333333333333329E-2</v>
      </c>
      <c r="E725" t="s">
        <v>1128</v>
      </c>
      <c r="F725" s="3" t="s">
        <v>467</v>
      </c>
      <c r="G725" s="152" t="s">
        <v>1765</v>
      </c>
      <c r="H725" t="s">
        <v>17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71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22"/>
      <c r="AW725" s="22"/>
      <c r="AX725" s="22"/>
      <c r="AY725" s="22"/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  <c r="BP725" s="22"/>
      <c r="BS725" t="str">
        <f t="shared" ref="BS725:BS788" si="31">IF(COUNTA(AC725:BP725)=1,"CORRECT","EMPTY")</f>
        <v>EMPTY</v>
      </c>
    </row>
    <row r="726" spans="2:71" x14ac:dyDescent="0.25">
      <c r="B726" s="1"/>
      <c r="C726">
        <v>700</v>
      </c>
      <c r="D726">
        <v>1.1333333333333333</v>
      </c>
      <c r="E726" t="s">
        <v>1128</v>
      </c>
      <c r="F726" s="3" t="s">
        <v>467</v>
      </c>
      <c r="G726" s="34" t="s">
        <v>1766</v>
      </c>
      <c r="H726" t="s">
        <v>17</v>
      </c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71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22"/>
      <c r="AW726" s="22"/>
      <c r="AX726" s="22"/>
      <c r="AY726" s="22"/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  <c r="BP726" s="22"/>
      <c r="BS726" t="str">
        <f t="shared" si="31"/>
        <v>EMPTY</v>
      </c>
    </row>
    <row r="727" spans="2:71" x14ac:dyDescent="0.25">
      <c r="B727" s="1" t="s">
        <v>1757</v>
      </c>
      <c r="C727">
        <v>700</v>
      </c>
      <c r="D727">
        <v>6.1333333333333337</v>
      </c>
      <c r="F727" s="3" t="s">
        <v>133</v>
      </c>
      <c r="G727" s="34" t="s">
        <v>1767</v>
      </c>
      <c r="H727" t="s">
        <v>17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71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22"/>
      <c r="AW727" s="22"/>
      <c r="AX727" s="22"/>
      <c r="AY727" s="22"/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  <c r="BP727" s="22"/>
      <c r="BS727" t="str">
        <f t="shared" si="31"/>
        <v>EMPTY</v>
      </c>
    </row>
    <row r="728" spans="2:71" x14ac:dyDescent="0.25">
      <c r="B728" s="1"/>
      <c r="C728">
        <v>700</v>
      </c>
      <c r="D728">
        <v>6.1333333333333337</v>
      </c>
      <c r="E728" t="s">
        <v>1128</v>
      </c>
      <c r="F728" s="3" t="s">
        <v>467</v>
      </c>
      <c r="G728" s="152" t="s">
        <v>1768</v>
      </c>
      <c r="H728" t="s">
        <v>17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71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  <c r="AQ728" s="22"/>
      <c r="AR728" s="22"/>
      <c r="AS728" s="22"/>
      <c r="AT728" s="22"/>
      <c r="AU728" s="22"/>
      <c r="AV728" s="22"/>
      <c r="AW728" s="22"/>
      <c r="AX728" s="22"/>
      <c r="AY728" s="22"/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  <c r="BP728" s="22"/>
      <c r="BS728" t="str">
        <f t="shared" si="31"/>
        <v>EMPTY</v>
      </c>
    </row>
    <row r="729" spans="2:71" x14ac:dyDescent="0.25">
      <c r="B729" s="1"/>
      <c r="C729">
        <v>700</v>
      </c>
      <c r="D729">
        <v>3.0833333333333335</v>
      </c>
      <c r="E729" t="s">
        <v>1128</v>
      </c>
      <c r="F729" s="3" t="s">
        <v>467</v>
      </c>
      <c r="G729" s="34" t="s">
        <v>1769</v>
      </c>
      <c r="H729" t="s">
        <v>17</v>
      </c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71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  <c r="BP729" s="22"/>
      <c r="BS729" t="str">
        <f t="shared" si="31"/>
        <v>EMPTY</v>
      </c>
    </row>
    <row r="730" spans="2:71" x14ac:dyDescent="0.25">
      <c r="B730" s="1" t="s">
        <v>1757</v>
      </c>
      <c r="C730">
        <v>700</v>
      </c>
      <c r="D730">
        <v>2.1333333333333333</v>
      </c>
      <c r="F730" s="3" t="s">
        <v>467</v>
      </c>
      <c r="G730" s="152" t="s">
        <v>1770</v>
      </c>
      <c r="H730" t="s">
        <v>17</v>
      </c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71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22"/>
      <c r="AW730" s="22"/>
      <c r="AX730" s="22"/>
      <c r="AY730" s="22"/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  <c r="BP730" s="22"/>
      <c r="BS730" t="str">
        <f t="shared" si="31"/>
        <v>EMPTY</v>
      </c>
    </row>
    <row r="731" spans="2:71" x14ac:dyDescent="0.25">
      <c r="B731" s="1"/>
      <c r="C731">
        <v>700</v>
      </c>
      <c r="D731">
        <v>1.1000000000000001</v>
      </c>
      <c r="E731" t="s">
        <v>353</v>
      </c>
      <c r="F731" s="3" t="s">
        <v>133</v>
      </c>
      <c r="G731" s="34" t="s">
        <v>1771</v>
      </c>
      <c r="H731" t="s">
        <v>17</v>
      </c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71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22"/>
      <c r="AW731" s="22"/>
      <c r="AX731" s="22"/>
      <c r="AY731" s="22"/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  <c r="BP731" s="22"/>
      <c r="BS731" t="str">
        <f t="shared" si="31"/>
        <v>EMPTY</v>
      </c>
    </row>
    <row r="732" spans="2:71" x14ac:dyDescent="0.25">
      <c r="B732" s="1"/>
      <c r="C732" t="s">
        <v>24</v>
      </c>
      <c r="D732">
        <v>2.0499999999999998</v>
      </c>
      <c r="E732" t="s">
        <v>4</v>
      </c>
      <c r="F732" s="3" t="s">
        <v>467</v>
      </c>
      <c r="G732" s="34" t="s">
        <v>1772</v>
      </c>
      <c r="H732" t="s">
        <v>17</v>
      </c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71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  <c r="BP732" s="22"/>
      <c r="BS732" t="str">
        <f t="shared" si="31"/>
        <v>EMPTY</v>
      </c>
    </row>
    <row r="733" spans="2:71" x14ac:dyDescent="0.25">
      <c r="B733" s="1"/>
      <c r="C733">
        <v>700</v>
      </c>
      <c r="D733">
        <v>1.0166666666666666</v>
      </c>
      <c r="E733" t="s">
        <v>4</v>
      </c>
      <c r="F733" s="3" t="s">
        <v>467</v>
      </c>
      <c r="G733" s="34" t="s">
        <v>1773</v>
      </c>
      <c r="H733" t="s">
        <v>17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71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22"/>
      <c r="AW733" s="22"/>
      <c r="AX733" s="22"/>
      <c r="AY733" s="22"/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  <c r="BP733" s="22"/>
      <c r="BS733" t="str">
        <f t="shared" si="31"/>
        <v>EMPTY</v>
      </c>
    </row>
    <row r="734" spans="2:71" x14ac:dyDescent="0.25">
      <c r="B734" s="1"/>
      <c r="C734" t="s">
        <v>24</v>
      </c>
      <c r="D734">
        <v>0.05</v>
      </c>
      <c r="E734" t="s">
        <v>56</v>
      </c>
      <c r="F734" s="3" t="s">
        <v>133</v>
      </c>
      <c r="G734" s="152" t="s">
        <v>1774</v>
      </c>
      <c r="H734" t="s">
        <v>17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71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22"/>
      <c r="AW734" s="22"/>
      <c r="AX734" s="22"/>
      <c r="AY734" s="22"/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  <c r="BP734" s="22"/>
      <c r="BS734" t="str">
        <f t="shared" si="31"/>
        <v>EMPTY</v>
      </c>
    </row>
    <row r="735" spans="2:71" x14ac:dyDescent="0.25">
      <c r="B735" s="1"/>
      <c r="C735" t="s">
        <v>24</v>
      </c>
      <c r="D735">
        <v>3.0166666666666666</v>
      </c>
      <c r="E735" t="s">
        <v>54</v>
      </c>
      <c r="F735" s="3" t="s">
        <v>467</v>
      </c>
      <c r="G735" s="34" t="s">
        <v>1775</v>
      </c>
      <c r="H735" t="s">
        <v>17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71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  <c r="BP735" s="22"/>
      <c r="BS735" t="str">
        <f t="shared" si="31"/>
        <v>EMPTY</v>
      </c>
    </row>
    <row r="736" spans="2:71" x14ac:dyDescent="0.25">
      <c r="B736" s="1"/>
      <c r="C736" t="s">
        <v>24</v>
      </c>
      <c r="D736">
        <v>3.1166666666666667</v>
      </c>
      <c r="E736" t="s">
        <v>54</v>
      </c>
      <c r="F736" s="3" t="s">
        <v>467</v>
      </c>
      <c r="G736" s="34" t="s">
        <v>1776</v>
      </c>
      <c r="H736" t="s">
        <v>17</v>
      </c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71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22"/>
      <c r="AW736" s="22"/>
      <c r="AX736" s="22"/>
      <c r="AY736" s="22"/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  <c r="BP736" s="22"/>
      <c r="BS736" t="str">
        <f t="shared" si="31"/>
        <v>EMPTY</v>
      </c>
    </row>
    <row r="737" spans="2:71" x14ac:dyDescent="0.25">
      <c r="B737" s="1"/>
      <c r="C737" t="s">
        <v>24</v>
      </c>
      <c r="D737">
        <v>3.3333333333333333E-2</v>
      </c>
      <c r="E737" t="s">
        <v>56</v>
      </c>
      <c r="F737" s="3" t="s">
        <v>133</v>
      </c>
      <c r="G737" s="34" t="s">
        <v>1777</v>
      </c>
      <c r="H737" t="s">
        <v>17</v>
      </c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71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22"/>
      <c r="AW737" s="22"/>
      <c r="AX737" s="22"/>
      <c r="AY737" s="22"/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  <c r="BP737" s="22"/>
      <c r="BS737" t="str">
        <f t="shared" si="31"/>
        <v>EMPTY</v>
      </c>
    </row>
    <row r="738" spans="2:71" x14ac:dyDescent="0.25">
      <c r="B738" s="1"/>
      <c r="C738" t="s">
        <v>24</v>
      </c>
      <c r="D738">
        <v>2.0666666666666669</v>
      </c>
      <c r="E738" t="s">
        <v>64</v>
      </c>
      <c r="F738" s="3" t="s">
        <v>467</v>
      </c>
      <c r="G738" s="34" t="s">
        <v>1778</v>
      </c>
      <c r="H738" t="s">
        <v>17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71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  <c r="BP738" s="22"/>
      <c r="BS738" t="str">
        <f t="shared" si="31"/>
        <v>EMPTY</v>
      </c>
    </row>
    <row r="739" spans="2:71" x14ac:dyDescent="0.25">
      <c r="B739" s="1"/>
      <c r="C739" t="s">
        <v>24</v>
      </c>
      <c r="D739">
        <v>2.0499999999999998</v>
      </c>
      <c r="E739" t="s">
        <v>56</v>
      </c>
      <c r="F739" s="3" t="s">
        <v>467</v>
      </c>
      <c r="G739" s="34" t="s">
        <v>1779</v>
      </c>
      <c r="H739" t="s">
        <v>17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71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  <c r="AY739" s="22"/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  <c r="BP739" s="22"/>
      <c r="BS739" t="str">
        <f t="shared" si="31"/>
        <v>EMPTY</v>
      </c>
    </row>
    <row r="740" spans="2:71" x14ac:dyDescent="0.25">
      <c r="B740" s="1"/>
      <c r="C740" t="s">
        <v>24</v>
      </c>
      <c r="D740">
        <v>1.0666666666666667</v>
      </c>
      <c r="E740" t="s">
        <v>284</v>
      </c>
      <c r="F740" s="3" t="s">
        <v>467</v>
      </c>
      <c r="G740" s="34" t="s">
        <v>1780</v>
      </c>
      <c r="H740" t="s">
        <v>17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71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22"/>
      <c r="AW740" s="22"/>
      <c r="AX740" s="22"/>
      <c r="AY740" s="22"/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  <c r="BP740" s="22"/>
      <c r="BS740" t="str">
        <f t="shared" si="31"/>
        <v>EMPTY</v>
      </c>
    </row>
    <row r="741" spans="2:71" x14ac:dyDescent="0.25">
      <c r="B741" s="1"/>
      <c r="C741" t="s">
        <v>24</v>
      </c>
      <c r="D741">
        <v>1.0666666666666667</v>
      </c>
      <c r="E741" t="s">
        <v>56</v>
      </c>
      <c r="F741" s="3" t="s">
        <v>133</v>
      </c>
      <c r="G741" s="34" t="s">
        <v>1781</v>
      </c>
      <c r="H741" t="s">
        <v>17</v>
      </c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71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  <c r="BP741" s="22"/>
      <c r="BS741" t="str">
        <f t="shared" si="31"/>
        <v>EMPTY</v>
      </c>
    </row>
    <row r="742" spans="2:71" x14ac:dyDescent="0.25">
      <c r="B742" s="1"/>
      <c r="C742" t="s">
        <v>24</v>
      </c>
      <c r="D742">
        <v>5.0333333333333332</v>
      </c>
      <c r="E742" t="s">
        <v>5</v>
      </c>
      <c r="F742" s="3" t="s">
        <v>467</v>
      </c>
      <c r="G742" s="34" t="s">
        <v>1782</v>
      </c>
      <c r="H742" t="s">
        <v>17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71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22"/>
      <c r="AW742" s="22"/>
      <c r="AX742" s="22"/>
      <c r="AY742" s="22"/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  <c r="BP742" s="22"/>
      <c r="BS742" t="str">
        <f t="shared" si="31"/>
        <v>EMPTY</v>
      </c>
    </row>
    <row r="743" spans="2:71" x14ac:dyDescent="0.25">
      <c r="B743" s="1"/>
      <c r="C743" t="s">
        <v>24</v>
      </c>
      <c r="D743">
        <v>2.0166666666666666</v>
      </c>
      <c r="E743" t="s">
        <v>56</v>
      </c>
      <c r="F743" s="3" t="s">
        <v>467</v>
      </c>
      <c r="G743" s="34" t="s">
        <v>1783</v>
      </c>
      <c r="H743" t="s">
        <v>17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71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22"/>
      <c r="AW743" s="22"/>
      <c r="AX743" s="22"/>
      <c r="AY743" s="22"/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  <c r="BP743" s="22"/>
      <c r="BS743" t="str">
        <f t="shared" si="31"/>
        <v>EMPTY</v>
      </c>
    </row>
    <row r="744" spans="2:71" x14ac:dyDescent="0.25">
      <c r="B744" s="1"/>
      <c r="C744" t="s">
        <v>24</v>
      </c>
      <c r="D744">
        <v>2.0499999999999998</v>
      </c>
      <c r="E744" t="s">
        <v>8</v>
      </c>
      <c r="F744" s="3" t="s">
        <v>467</v>
      </c>
      <c r="G744" s="34" t="s">
        <v>1784</v>
      </c>
      <c r="H744" t="s">
        <v>17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71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  <c r="BP744" s="22"/>
      <c r="BS744" t="str">
        <f t="shared" si="31"/>
        <v>EMPTY</v>
      </c>
    </row>
    <row r="745" spans="2:71" x14ac:dyDescent="0.25">
      <c r="B745" s="1"/>
      <c r="C745" t="s">
        <v>24</v>
      </c>
      <c r="D745">
        <v>4.0166666666666666</v>
      </c>
      <c r="E745" t="s">
        <v>4</v>
      </c>
      <c r="F745" s="3" t="s">
        <v>467</v>
      </c>
      <c r="G745" s="34" t="s">
        <v>1785</v>
      </c>
      <c r="H745" t="s">
        <v>17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71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  <c r="AQ745" s="22"/>
      <c r="AR745" s="22"/>
      <c r="AS745" s="22"/>
      <c r="AT745" s="22"/>
      <c r="AU745" s="22"/>
      <c r="AV745" s="22"/>
      <c r="AW745" s="22"/>
      <c r="AX745" s="22"/>
      <c r="AY745" s="22"/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  <c r="BP745" s="22"/>
      <c r="BS745" t="str">
        <f t="shared" si="31"/>
        <v>EMPTY</v>
      </c>
    </row>
    <row r="746" spans="2:71" x14ac:dyDescent="0.25">
      <c r="B746" s="1"/>
      <c r="C746" t="s">
        <v>24</v>
      </c>
      <c r="D746">
        <v>1.1499999999999999</v>
      </c>
      <c r="E746" t="s">
        <v>8</v>
      </c>
      <c r="F746" s="3" t="s">
        <v>133</v>
      </c>
      <c r="G746" s="34" t="s">
        <v>1786</v>
      </c>
      <c r="H746" t="s">
        <v>17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71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  <c r="AQ746" s="22"/>
      <c r="AR746" s="22"/>
      <c r="AS746" s="22"/>
      <c r="AT746" s="22"/>
      <c r="AU746" s="22"/>
      <c r="AV746" s="22"/>
      <c r="AW746" s="22"/>
      <c r="AX746" s="22"/>
      <c r="AY746" s="22"/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  <c r="BP746" s="22"/>
      <c r="BS746" t="str">
        <f t="shared" si="31"/>
        <v>EMPTY</v>
      </c>
    </row>
    <row r="747" spans="2:71" x14ac:dyDescent="0.25">
      <c r="B747" s="1"/>
      <c r="C747">
        <v>700</v>
      </c>
      <c r="D747">
        <v>2.1333333333333333</v>
      </c>
      <c r="E747" t="s">
        <v>1128</v>
      </c>
      <c r="F747" s="3" t="s">
        <v>133</v>
      </c>
      <c r="G747" s="34" t="s">
        <v>1787</v>
      </c>
      <c r="H747" t="s">
        <v>17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71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  <c r="BP747" s="22"/>
      <c r="BS747" t="str">
        <f t="shared" si="31"/>
        <v>EMPTY</v>
      </c>
    </row>
    <row r="748" spans="2:71" x14ac:dyDescent="0.25">
      <c r="B748" s="1"/>
      <c r="C748" t="s">
        <v>24</v>
      </c>
      <c r="D748">
        <v>1.0333333333333334</v>
      </c>
      <c r="E748" t="s">
        <v>56</v>
      </c>
      <c r="F748" s="3" t="s">
        <v>467</v>
      </c>
      <c r="G748" s="34" t="s">
        <v>1788</v>
      </c>
      <c r="H748" t="s">
        <v>17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71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22"/>
      <c r="AW748" s="22"/>
      <c r="AX748" s="22"/>
      <c r="AY748" s="22"/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  <c r="BP748" s="22"/>
      <c r="BS748" t="str">
        <f t="shared" si="31"/>
        <v>EMPTY</v>
      </c>
    </row>
    <row r="749" spans="2:71" x14ac:dyDescent="0.25">
      <c r="B749" s="1"/>
      <c r="C749">
        <v>700</v>
      </c>
      <c r="D749">
        <v>2.0499999999999998</v>
      </c>
      <c r="E749" t="s">
        <v>56</v>
      </c>
      <c r="F749" s="3" t="s">
        <v>133</v>
      </c>
      <c r="G749" s="34" t="s">
        <v>1789</v>
      </c>
      <c r="H749" t="s">
        <v>17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71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22"/>
      <c r="AW749" s="22"/>
      <c r="AX749" s="22"/>
      <c r="AY749" s="22"/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  <c r="BP749" s="22"/>
      <c r="BS749" t="str">
        <f t="shared" si="31"/>
        <v>EMPTY</v>
      </c>
    </row>
    <row r="750" spans="2:71" x14ac:dyDescent="0.25">
      <c r="B750" s="1"/>
      <c r="C750" t="s">
        <v>24</v>
      </c>
      <c r="D750">
        <v>1.1499999999999999</v>
      </c>
      <c r="E750" t="s">
        <v>61</v>
      </c>
      <c r="F750" s="3" t="s">
        <v>467</v>
      </c>
      <c r="G750" s="34" t="s">
        <v>1790</v>
      </c>
      <c r="H750" t="s">
        <v>17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71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  <c r="BP750" s="22"/>
      <c r="BS750" t="str">
        <f t="shared" si="31"/>
        <v>EMPTY</v>
      </c>
    </row>
    <row r="751" spans="2:71" x14ac:dyDescent="0.25">
      <c r="B751" s="1"/>
      <c r="C751">
        <v>700</v>
      </c>
      <c r="D751">
        <v>1.0833333333333333</v>
      </c>
      <c r="E751" t="s">
        <v>1128</v>
      </c>
      <c r="F751" s="3" t="s">
        <v>467</v>
      </c>
      <c r="G751" s="34" t="s">
        <v>1791</v>
      </c>
      <c r="H751" t="s">
        <v>17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71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22"/>
      <c r="AW751" s="22"/>
      <c r="AX751" s="22"/>
      <c r="AY751" s="22"/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  <c r="BP751" s="22"/>
      <c r="BS751" t="str">
        <f t="shared" si="31"/>
        <v>EMPTY</v>
      </c>
    </row>
    <row r="752" spans="2:71" x14ac:dyDescent="0.25">
      <c r="B752" s="1"/>
      <c r="C752">
        <v>700</v>
      </c>
      <c r="D752">
        <v>0.13333333333333333</v>
      </c>
      <c r="E752" t="s">
        <v>56</v>
      </c>
      <c r="F752" s="3" t="s">
        <v>133</v>
      </c>
      <c r="G752" s="34" t="s">
        <v>1792</v>
      </c>
      <c r="H752" t="s">
        <v>17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71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22"/>
      <c r="AW752" s="22"/>
      <c r="AX752" s="22"/>
      <c r="AY752" s="22"/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  <c r="BP752" s="22"/>
      <c r="BS752" t="str">
        <f t="shared" si="31"/>
        <v>EMPTY</v>
      </c>
    </row>
    <row r="753" spans="2:71" x14ac:dyDescent="0.25">
      <c r="B753" s="1"/>
      <c r="C753" t="s">
        <v>24</v>
      </c>
      <c r="D753">
        <v>2.1</v>
      </c>
      <c r="E753" t="s">
        <v>8</v>
      </c>
      <c r="F753" s="3" t="s">
        <v>467</v>
      </c>
      <c r="G753" s="34" t="s">
        <v>1793</v>
      </c>
      <c r="H753" t="s">
        <v>17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71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  <c r="BP753" s="22"/>
      <c r="BS753" t="str">
        <f t="shared" si="31"/>
        <v>EMPTY</v>
      </c>
    </row>
    <row r="754" spans="2:71" x14ac:dyDescent="0.25">
      <c r="B754" s="1" t="s">
        <v>1757</v>
      </c>
      <c r="C754">
        <v>700</v>
      </c>
      <c r="D754">
        <v>3.3333333333333333E-2</v>
      </c>
      <c r="F754" s="3" t="s">
        <v>133</v>
      </c>
      <c r="G754" s="34" t="s">
        <v>1794</v>
      </c>
      <c r="H754" t="s">
        <v>17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71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22"/>
      <c r="AW754" s="22"/>
      <c r="AX754" s="22"/>
      <c r="AY754" s="22"/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  <c r="BP754" s="22"/>
      <c r="BS754" t="str">
        <f t="shared" si="31"/>
        <v>EMPTY</v>
      </c>
    </row>
    <row r="755" spans="2:71" x14ac:dyDescent="0.25">
      <c r="B755" s="1"/>
      <c r="C755" t="s">
        <v>24</v>
      </c>
      <c r="D755">
        <v>2.0333333333333332</v>
      </c>
      <c r="E755" t="s">
        <v>514</v>
      </c>
      <c r="F755" s="3" t="s">
        <v>467</v>
      </c>
      <c r="G755" s="34" t="s">
        <v>1795</v>
      </c>
      <c r="H755" t="s">
        <v>17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71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22"/>
      <c r="AW755" s="22"/>
      <c r="AX755" s="22"/>
      <c r="AY755" s="22"/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  <c r="BP755" s="22"/>
      <c r="BS755" t="str">
        <f t="shared" si="31"/>
        <v>EMPTY</v>
      </c>
    </row>
    <row r="756" spans="2:71" x14ac:dyDescent="0.25">
      <c r="B756" s="1"/>
      <c r="C756">
        <v>700</v>
      </c>
      <c r="D756">
        <v>2.0833333333333335</v>
      </c>
      <c r="E756" t="s">
        <v>8</v>
      </c>
      <c r="F756" s="3" t="s">
        <v>467</v>
      </c>
      <c r="G756" s="34" t="s">
        <v>1796</v>
      </c>
      <c r="H756" t="s">
        <v>17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71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  <c r="BP756" s="22"/>
      <c r="BS756" t="str">
        <f t="shared" si="31"/>
        <v>EMPTY</v>
      </c>
    </row>
    <row r="757" spans="2:71" x14ac:dyDescent="0.25">
      <c r="B757" s="1"/>
      <c r="C757">
        <v>700</v>
      </c>
      <c r="D757">
        <v>6.1</v>
      </c>
      <c r="E757" t="s">
        <v>56</v>
      </c>
      <c r="F757" s="3" t="s">
        <v>467</v>
      </c>
      <c r="G757" s="34" t="s">
        <v>1797</v>
      </c>
      <c r="H757" t="s">
        <v>17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71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22"/>
      <c r="AW757" s="22"/>
      <c r="AX757" s="22"/>
      <c r="AY757" s="22"/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  <c r="BP757" s="22"/>
      <c r="BS757" t="str">
        <f t="shared" si="31"/>
        <v>EMPTY</v>
      </c>
    </row>
    <row r="758" spans="2:71" x14ac:dyDescent="0.25">
      <c r="B758" s="1" t="s">
        <v>1757</v>
      </c>
      <c r="C758" t="s">
        <v>24</v>
      </c>
      <c r="D758">
        <v>1.1166666666666667</v>
      </c>
      <c r="F758" s="3" t="s">
        <v>133</v>
      </c>
      <c r="G758" s="34" t="s">
        <v>1798</v>
      </c>
      <c r="H758" t="s">
        <v>17</v>
      </c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71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22"/>
      <c r="AW758" s="22"/>
      <c r="AX758" s="22"/>
      <c r="AY758" s="22"/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  <c r="BP758" s="22"/>
      <c r="BS758" t="str">
        <f t="shared" si="31"/>
        <v>EMPTY</v>
      </c>
    </row>
    <row r="759" spans="2:71" x14ac:dyDescent="0.25">
      <c r="B759" s="1"/>
      <c r="C759" t="s">
        <v>24</v>
      </c>
      <c r="D759">
        <v>3.0666666666666669</v>
      </c>
      <c r="E759" t="s">
        <v>54</v>
      </c>
      <c r="F759" s="3" t="s">
        <v>467</v>
      </c>
      <c r="G759" s="34" t="s">
        <v>1626</v>
      </c>
      <c r="H759" t="s">
        <v>17</v>
      </c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71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  <c r="BP759" s="22"/>
      <c r="BS759" t="str">
        <f t="shared" si="31"/>
        <v>EMPTY</v>
      </c>
    </row>
    <row r="760" spans="2:71" x14ac:dyDescent="0.25">
      <c r="B760" s="1"/>
      <c r="C760" t="s">
        <v>24</v>
      </c>
      <c r="D760">
        <v>3.15</v>
      </c>
      <c r="E760" t="s">
        <v>91</v>
      </c>
      <c r="F760" s="3" t="s">
        <v>467</v>
      </c>
      <c r="G760" s="34" t="s">
        <v>1627</v>
      </c>
      <c r="H760" t="s">
        <v>17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71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22"/>
      <c r="AW760" s="22"/>
      <c r="AX760" s="22"/>
      <c r="AY760" s="22"/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  <c r="BP760" s="22"/>
      <c r="BS760" t="str">
        <f t="shared" si="31"/>
        <v>EMPTY</v>
      </c>
    </row>
    <row r="761" spans="2:71" x14ac:dyDescent="0.25">
      <c r="B761" s="1"/>
      <c r="C761">
        <v>700</v>
      </c>
      <c r="D761">
        <v>3.0166666666666666</v>
      </c>
      <c r="E761" t="s">
        <v>1128</v>
      </c>
      <c r="F761" s="3" t="s">
        <v>133</v>
      </c>
      <c r="G761" s="34" t="s">
        <v>1628</v>
      </c>
      <c r="H761" t="s">
        <v>17</v>
      </c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71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22"/>
      <c r="AW761" s="22"/>
      <c r="AX761" s="22"/>
      <c r="AY761" s="22"/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  <c r="BP761" s="22"/>
      <c r="BS761" t="str">
        <f t="shared" si="31"/>
        <v>EMPTY</v>
      </c>
    </row>
    <row r="762" spans="2:71" x14ac:dyDescent="0.25">
      <c r="B762" s="1"/>
      <c r="C762" t="s">
        <v>24</v>
      </c>
      <c r="D762">
        <v>3.15</v>
      </c>
      <c r="E762" t="s">
        <v>59</v>
      </c>
      <c r="F762" s="3" t="s">
        <v>467</v>
      </c>
      <c r="G762" s="34" t="s">
        <v>1629</v>
      </c>
      <c r="H762" t="s">
        <v>17</v>
      </c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71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  <c r="BP762" s="22"/>
      <c r="BS762" t="str">
        <f t="shared" si="31"/>
        <v>EMPTY</v>
      </c>
    </row>
    <row r="763" spans="2:71" x14ac:dyDescent="0.25">
      <c r="B763" s="1"/>
      <c r="C763">
        <v>700</v>
      </c>
      <c r="D763">
        <v>4.0999999999999996</v>
      </c>
      <c r="E763" t="s">
        <v>91</v>
      </c>
      <c r="F763" s="3" t="s">
        <v>133</v>
      </c>
      <c r="G763" s="34" t="s">
        <v>1630</v>
      </c>
      <c r="H763" t="s">
        <v>17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71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22"/>
      <c r="AW763" s="22"/>
      <c r="AX763" s="22"/>
      <c r="AY763" s="22"/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  <c r="BP763" s="22"/>
      <c r="BS763" t="str">
        <f t="shared" si="31"/>
        <v>EMPTY</v>
      </c>
    </row>
    <row r="764" spans="2:71" x14ac:dyDescent="0.25">
      <c r="B764" s="1"/>
      <c r="C764" t="s">
        <v>24</v>
      </c>
      <c r="D764">
        <v>1.1166666666666667</v>
      </c>
      <c r="E764" t="s">
        <v>514</v>
      </c>
      <c r="F764" s="3" t="s">
        <v>133</v>
      </c>
      <c r="G764" s="34" t="s">
        <v>1631</v>
      </c>
      <c r="H764" t="s">
        <v>17</v>
      </c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71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22"/>
      <c r="AW764" s="22"/>
      <c r="AX764" s="22"/>
      <c r="AY764" s="22"/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  <c r="BP764" s="22"/>
      <c r="BS764" t="str">
        <f t="shared" si="31"/>
        <v>EMPTY</v>
      </c>
    </row>
    <row r="765" spans="2:71" x14ac:dyDescent="0.25">
      <c r="B765" s="1"/>
      <c r="C765">
        <v>700</v>
      </c>
      <c r="D765">
        <v>4.0333333333333332</v>
      </c>
      <c r="E765" t="s">
        <v>54</v>
      </c>
      <c r="F765" s="3" t="s">
        <v>467</v>
      </c>
      <c r="G765" s="34" t="s">
        <v>1632</v>
      </c>
      <c r="H765" t="s">
        <v>17</v>
      </c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71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22"/>
      <c r="AW765" s="22"/>
      <c r="AX765" s="22"/>
      <c r="AY765" s="22"/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  <c r="BP765" s="22"/>
      <c r="BS765" t="str">
        <f t="shared" si="31"/>
        <v>EMPTY</v>
      </c>
    </row>
    <row r="766" spans="2:71" x14ac:dyDescent="0.25">
      <c r="B766" s="1"/>
      <c r="C766" t="s">
        <v>24</v>
      </c>
      <c r="D766">
        <v>2.0333333333333332</v>
      </c>
      <c r="E766" t="s">
        <v>8</v>
      </c>
      <c r="F766" s="3" t="s">
        <v>467</v>
      </c>
      <c r="G766" s="34" t="s">
        <v>1633</v>
      </c>
      <c r="H766" t="s">
        <v>17</v>
      </c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71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  <c r="AQ766" s="22"/>
      <c r="AR766" s="22"/>
      <c r="AS766" s="22"/>
      <c r="AT766" s="22"/>
      <c r="AU766" s="22"/>
      <c r="AV766" s="22"/>
      <c r="AW766" s="22"/>
      <c r="AX766" s="22"/>
      <c r="AY766" s="22"/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  <c r="BP766" s="22"/>
      <c r="BS766" t="str">
        <f t="shared" si="31"/>
        <v>EMPTY</v>
      </c>
    </row>
    <row r="767" spans="2:71" x14ac:dyDescent="0.25">
      <c r="B767" s="1"/>
      <c r="C767">
        <v>700</v>
      </c>
      <c r="D767">
        <v>3.0833333333333335</v>
      </c>
      <c r="E767" t="s">
        <v>60</v>
      </c>
      <c r="F767" s="3" t="s">
        <v>467</v>
      </c>
      <c r="G767" s="34" t="s">
        <v>1634</v>
      </c>
      <c r="H767" t="s">
        <v>17</v>
      </c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71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22"/>
      <c r="AW767" s="22"/>
      <c r="AX767" s="22"/>
      <c r="AY767" s="22"/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  <c r="BP767" s="22"/>
      <c r="BS767" t="str">
        <f t="shared" si="31"/>
        <v>EMPTY</v>
      </c>
    </row>
    <row r="768" spans="2:71" x14ac:dyDescent="0.25">
      <c r="B768" s="1"/>
      <c r="C768" t="s">
        <v>24</v>
      </c>
      <c r="D768">
        <v>2.0499999999999998</v>
      </c>
      <c r="E768" t="s">
        <v>3</v>
      </c>
      <c r="F768" s="3" t="s">
        <v>467</v>
      </c>
      <c r="G768" s="34" t="s">
        <v>1635</v>
      </c>
      <c r="H768" t="s">
        <v>17</v>
      </c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71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  <c r="BP768" s="22"/>
      <c r="BS768" t="str">
        <f t="shared" si="31"/>
        <v>EMPTY</v>
      </c>
    </row>
    <row r="769" spans="2:71" x14ac:dyDescent="0.25">
      <c r="B769" s="1"/>
      <c r="C769">
        <v>700</v>
      </c>
      <c r="D769">
        <v>3.3333333333333333E-2</v>
      </c>
      <c r="E769" t="s">
        <v>53</v>
      </c>
      <c r="F769" s="3" t="s">
        <v>467</v>
      </c>
      <c r="G769" s="34" t="s">
        <v>1636</v>
      </c>
      <c r="H769" t="s">
        <v>17</v>
      </c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71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22"/>
      <c r="AW769" s="22"/>
      <c r="AX769" s="22"/>
      <c r="AY769" s="22"/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  <c r="BP769" s="22"/>
      <c r="BS769" t="str">
        <f t="shared" si="31"/>
        <v>EMPTY</v>
      </c>
    </row>
    <row r="770" spans="2:71" x14ac:dyDescent="0.25">
      <c r="B770" s="1"/>
      <c r="C770" t="s">
        <v>24</v>
      </c>
      <c r="D770">
        <v>2.15</v>
      </c>
      <c r="E770" t="s">
        <v>61</v>
      </c>
      <c r="F770" s="3" t="s">
        <v>467</v>
      </c>
      <c r="G770" s="34" t="s">
        <v>1637</v>
      </c>
      <c r="H770" t="s">
        <v>17</v>
      </c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71"/>
      <c r="AC770" s="22"/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  <c r="AQ770" s="22"/>
      <c r="AR770" s="22"/>
      <c r="AS770" s="22"/>
      <c r="AT770" s="22"/>
      <c r="AU770" s="22"/>
      <c r="AV770" s="22"/>
      <c r="AW770" s="22"/>
      <c r="AX770" s="22"/>
      <c r="AY770" s="22"/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  <c r="BJ770" s="22"/>
      <c r="BK770" s="22"/>
      <c r="BL770" s="22"/>
      <c r="BM770" s="22"/>
      <c r="BN770" s="22"/>
      <c r="BO770" s="22"/>
      <c r="BP770" s="22"/>
      <c r="BS770" t="str">
        <f t="shared" si="31"/>
        <v>EMPTY</v>
      </c>
    </row>
    <row r="771" spans="2:71" x14ac:dyDescent="0.25">
      <c r="B771" s="1"/>
      <c r="C771">
        <v>700</v>
      </c>
      <c r="D771">
        <v>1.0166666666666666</v>
      </c>
      <c r="E771" t="s">
        <v>61</v>
      </c>
      <c r="F771" s="3" t="s">
        <v>467</v>
      </c>
      <c r="G771" s="34" t="s">
        <v>1638</v>
      </c>
      <c r="H771" t="s">
        <v>17</v>
      </c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71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22"/>
      <c r="AW771" s="22"/>
      <c r="AX771" s="22"/>
      <c r="AY771" s="22"/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  <c r="BJ771" s="22"/>
      <c r="BK771" s="22"/>
      <c r="BL771" s="22"/>
      <c r="BM771" s="22"/>
      <c r="BN771" s="22"/>
      <c r="BO771" s="22"/>
      <c r="BP771" s="22"/>
      <c r="BS771" t="str">
        <f t="shared" si="31"/>
        <v>EMPTY</v>
      </c>
    </row>
    <row r="772" spans="2:71" x14ac:dyDescent="0.25">
      <c r="B772" s="1" t="s">
        <v>1757</v>
      </c>
      <c r="C772" t="s">
        <v>24</v>
      </c>
      <c r="D772">
        <v>4.1166666666666663</v>
      </c>
      <c r="F772" s="3" t="s">
        <v>133</v>
      </c>
      <c r="G772" s="34" t="s">
        <v>1639</v>
      </c>
      <c r="H772" t="s">
        <v>17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71"/>
      <c r="AC772" s="22"/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  <c r="AQ772" s="22"/>
      <c r="AR772" s="22"/>
      <c r="AS772" s="22"/>
      <c r="AT772" s="22"/>
      <c r="AU772" s="22"/>
      <c r="AV772" s="22"/>
      <c r="AW772" s="22"/>
      <c r="AX772" s="22"/>
      <c r="AY772" s="22"/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  <c r="BJ772" s="22"/>
      <c r="BK772" s="22"/>
      <c r="BL772" s="22"/>
      <c r="BM772" s="22"/>
      <c r="BN772" s="22"/>
      <c r="BO772" s="22"/>
      <c r="BP772" s="22"/>
      <c r="BS772" t="str">
        <f t="shared" si="31"/>
        <v>EMPTY</v>
      </c>
    </row>
    <row r="773" spans="2:71" x14ac:dyDescent="0.25">
      <c r="B773" s="1" t="s">
        <v>1757</v>
      </c>
      <c r="C773" t="s">
        <v>24</v>
      </c>
      <c r="D773">
        <v>3.3333333333333333E-2</v>
      </c>
      <c r="F773" s="3" t="s">
        <v>467</v>
      </c>
      <c r="G773" s="34" t="s">
        <v>1640</v>
      </c>
      <c r="H773" t="s">
        <v>17</v>
      </c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71"/>
      <c r="AC773" s="22"/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  <c r="AQ773" s="22"/>
      <c r="AR773" s="22"/>
      <c r="AS773" s="22"/>
      <c r="AT773" s="22"/>
      <c r="AU773" s="22"/>
      <c r="AV773" s="22"/>
      <c r="AW773" s="22"/>
      <c r="AX773" s="22"/>
      <c r="AY773" s="22"/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  <c r="BJ773" s="22"/>
      <c r="BK773" s="22"/>
      <c r="BL773" s="22"/>
      <c r="BM773" s="22"/>
      <c r="BN773" s="22"/>
      <c r="BO773" s="22"/>
      <c r="BP773" s="22"/>
      <c r="BS773" t="str">
        <f t="shared" si="31"/>
        <v>EMPTY</v>
      </c>
    </row>
    <row r="774" spans="2:71" x14ac:dyDescent="0.25">
      <c r="B774" s="1" t="s">
        <v>1757</v>
      </c>
      <c r="C774" t="s">
        <v>24</v>
      </c>
      <c r="D774">
        <v>1.1000000000000001</v>
      </c>
      <c r="F774" s="3" t="s">
        <v>467</v>
      </c>
      <c r="G774" s="34" t="s">
        <v>1641</v>
      </c>
      <c r="H774" t="s">
        <v>17</v>
      </c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71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22"/>
      <c r="AW774" s="22"/>
      <c r="AX774" s="22"/>
      <c r="AY774" s="22"/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  <c r="BJ774" s="22"/>
      <c r="BK774" s="22"/>
      <c r="BL774" s="22"/>
      <c r="BM774" s="22"/>
      <c r="BN774" s="22"/>
      <c r="BO774" s="22"/>
      <c r="BP774" s="22"/>
      <c r="BS774" t="str">
        <f t="shared" si="31"/>
        <v>EMPTY</v>
      </c>
    </row>
    <row r="775" spans="2:71" x14ac:dyDescent="0.25">
      <c r="B775" s="1"/>
      <c r="C775" t="s">
        <v>24</v>
      </c>
      <c r="D775">
        <v>3.0666666666666669</v>
      </c>
      <c r="E775" t="s">
        <v>54</v>
      </c>
      <c r="F775" s="3" t="s">
        <v>133</v>
      </c>
      <c r="G775" s="34" t="s">
        <v>1642</v>
      </c>
      <c r="H775" t="s">
        <v>17</v>
      </c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71"/>
      <c r="AC775" s="22"/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  <c r="AQ775" s="22"/>
      <c r="AR775" s="22"/>
      <c r="AS775" s="22"/>
      <c r="AT775" s="22"/>
      <c r="AU775" s="22"/>
      <c r="AV775" s="22"/>
      <c r="AW775" s="22"/>
      <c r="AX775" s="22"/>
      <c r="AY775" s="22"/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  <c r="BJ775" s="22"/>
      <c r="BK775" s="22"/>
      <c r="BL775" s="22"/>
      <c r="BM775" s="22"/>
      <c r="BN775" s="22"/>
      <c r="BO775" s="22"/>
      <c r="BP775" s="22"/>
      <c r="BS775" t="str">
        <f t="shared" si="31"/>
        <v>EMPTY</v>
      </c>
    </row>
    <row r="776" spans="2:71" x14ac:dyDescent="0.25">
      <c r="B776" s="1" t="s">
        <v>1757</v>
      </c>
      <c r="C776" t="s">
        <v>24</v>
      </c>
      <c r="D776">
        <v>4.083333333333333</v>
      </c>
      <c r="F776" s="3" t="s">
        <v>133</v>
      </c>
      <c r="G776" s="34" t="s">
        <v>1643</v>
      </c>
      <c r="H776" t="s">
        <v>17</v>
      </c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71"/>
      <c r="AC776" s="22"/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  <c r="AQ776" s="22"/>
      <c r="AR776" s="22"/>
      <c r="AS776" s="22"/>
      <c r="AT776" s="22"/>
      <c r="AU776" s="22"/>
      <c r="AV776" s="22"/>
      <c r="AW776" s="22"/>
      <c r="AX776" s="22"/>
      <c r="AY776" s="22"/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  <c r="BJ776" s="22"/>
      <c r="BK776" s="22"/>
      <c r="BL776" s="22"/>
      <c r="BM776" s="22"/>
      <c r="BN776" s="22"/>
      <c r="BO776" s="22"/>
      <c r="BP776" s="22"/>
      <c r="BS776" t="str">
        <f t="shared" si="31"/>
        <v>EMPTY</v>
      </c>
    </row>
    <row r="777" spans="2:71" x14ac:dyDescent="0.25">
      <c r="B777" s="1"/>
      <c r="F777" s="3"/>
      <c r="G777" s="152"/>
      <c r="H777" t="s">
        <v>17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71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22"/>
      <c r="AW777" s="22"/>
      <c r="AX777" s="22"/>
      <c r="AY777" s="22"/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  <c r="BJ777" s="22"/>
      <c r="BK777" s="22"/>
      <c r="BL777" s="22"/>
      <c r="BM777" s="22"/>
      <c r="BN777" s="22"/>
      <c r="BO777" s="22"/>
      <c r="BP777" s="22"/>
      <c r="BS777" t="str">
        <f t="shared" si="31"/>
        <v>EMPTY</v>
      </c>
    </row>
    <row r="778" spans="2:71" x14ac:dyDescent="0.25">
      <c r="B778" s="1"/>
      <c r="F778" s="3"/>
      <c r="G778" s="152"/>
      <c r="H778" t="s">
        <v>17</v>
      </c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71"/>
      <c r="AC778" s="22"/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  <c r="AQ778" s="22"/>
      <c r="AR778" s="22"/>
      <c r="AS778" s="22"/>
      <c r="AT778" s="22"/>
      <c r="AU778" s="22"/>
      <c r="AV778" s="22"/>
      <c r="AW778" s="22"/>
      <c r="AX778" s="22"/>
      <c r="AY778" s="22"/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  <c r="BJ778" s="22"/>
      <c r="BK778" s="22"/>
      <c r="BL778" s="22"/>
      <c r="BM778" s="22"/>
      <c r="BN778" s="22"/>
      <c r="BO778" s="22"/>
      <c r="BP778" s="22"/>
      <c r="BS778" t="str">
        <f t="shared" si="31"/>
        <v>EMPTY</v>
      </c>
    </row>
    <row r="779" spans="2:71" x14ac:dyDescent="0.25">
      <c r="B779" s="1"/>
      <c r="F779" s="3"/>
      <c r="G779" s="152"/>
      <c r="H779" t="s">
        <v>17</v>
      </c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71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  <c r="AQ779" s="22"/>
      <c r="AR779" s="22"/>
      <c r="AS779" s="22"/>
      <c r="AT779" s="22"/>
      <c r="AU779" s="22"/>
      <c r="AV779" s="22"/>
      <c r="AW779" s="22"/>
      <c r="AX779" s="22"/>
      <c r="AY779" s="22"/>
      <c r="AZ779" s="22"/>
      <c r="BA779" s="22"/>
      <c r="BB779" s="22"/>
      <c r="BC779" s="22"/>
      <c r="BD779" s="22"/>
      <c r="BE779" s="22"/>
      <c r="BF779" s="22"/>
      <c r="BG779" s="22"/>
      <c r="BH779" s="22"/>
      <c r="BI779" s="22"/>
      <c r="BJ779" s="22"/>
      <c r="BK779" s="22"/>
      <c r="BL779" s="22"/>
      <c r="BM779" s="22"/>
      <c r="BN779" s="22"/>
      <c r="BO779" s="22"/>
      <c r="BP779" s="22"/>
      <c r="BS779" t="str">
        <f t="shared" si="31"/>
        <v>EMPTY</v>
      </c>
    </row>
    <row r="780" spans="2:71" x14ac:dyDescent="0.25">
      <c r="B780" s="1"/>
      <c r="F780" s="3"/>
      <c r="G780" s="152"/>
      <c r="H780" t="s">
        <v>17</v>
      </c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71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  <c r="AY780" s="22"/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  <c r="BJ780" s="22"/>
      <c r="BK780" s="22"/>
      <c r="BL780" s="22"/>
      <c r="BM780" s="22"/>
      <c r="BN780" s="22"/>
      <c r="BO780" s="22"/>
      <c r="BP780" s="22"/>
      <c r="BS780" t="str">
        <f t="shared" si="31"/>
        <v>EMPTY</v>
      </c>
    </row>
    <row r="781" spans="2:71" x14ac:dyDescent="0.25">
      <c r="B781" s="1"/>
      <c r="F781" s="3"/>
      <c r="G781" s="152"/>
      <c r="H781" t="s">
        <v>17</v>
      </c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71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  <c r="AQ781" s="22"/>
      <c r="AR781" s="22"/>
      <c r="AS781" s="22"/>
      <c r="AT781" s="22"/>
      <c r="AU781" s="22"/>
      <c r="AV781" s="22"/>
      <c r="AW781" s="22"/>
      <c r="AX781" s="22"/>
      <c r="AY781" s="22"/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  <c r="BJ781" s="22"/>
      <c r="BK781" s="22"/>
      <c r="BL781" s="22"/>
      <c r="BM781" s="22"/>
      <c r="BN781" s="22"/>
      <c r="BO781" s="22"/>
      <c r="BP781" s="22"/>
      <c r="BS781" t="str">
        <f t="shared" si="31"/>
        <v>EMPTY</v>
      </c>
    </row>
    <row r="782" spans="2:71" x14ac:dyDescent="0.25">
      <c r="B782" s="1"/>
      <c r="F782" s="3"/>
      <c r="G782" s="152"/>
      <c r="H782" t="s">
        <v>17</v>
      </c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71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  <c r="AQ782" s="22"/>
      <c r="AR782" s="22"/>
      <c r="AS782" s="22"/>
      <c r="AT782" s="22"/>
      <c r="AU782" s="22"/>
      <c r="AV782" s="22"/>
      <c r="AW782" s="22"/>
      <c r="AX782" s="22"/>
      <c r="AY782" s="22"/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  <c r="BJ782" s="22"/>
      <c r="BK782" s="22"/>
      <c r="BL782" s="22"/>
      <c r="BM782" s="22"/>
      <c r="BN782" s="22"/>
      <c r="BO782" s="22"/>
      <c r="BP782" s="22"/>
      <c r="BS782" t="str">
        <f t="shared" si="31"/>
        <v>EMPTY</v>
      </c>
    </row>
    <row r="783" spans="2:71" x14ac:dyDescent="0.25">
      <c r="B783" s="1"/>
      <c r="F783" s="3"/>
      <c r="G783" s="152"/>
      <c r="H783" t="s">
        <v>17</v>
      </c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71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22"/>
      <c r="AW783" s="22"/>
      <c r="AX783" s="22"/>
      <c r="AY783" s="22"/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  <c r="BJ783" s="22"/>
      <c r="BK783" s="22"/>
      <c r="BL783" s="22"/>
      <c r="BM783" s="22"/>
      <c r="BN783" s="22"/>
      <c r="BO783" s="22"/>
      <c r="BP783" s="22"/>
      <c r="BS783" t="str">
        <f t="shared" si="31"/>
        <v>EMPTY</v>
      </c>
    </row>
    <row r="784" spans="2:71" x14ac:dyDescent="0.25">
      <c r="B784" s="1"/>
      <c r="F784" s="3"/>
      <c r="G784" s="152"/>
      <c r="H784" t="s">
        <v>17</v>
      </c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71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  <c r="AQ784" s="22"/>
      <c r="AR784" s="22"/>
      <c r="AS784" s="22"/>
      <c r="AT784" s="22"/>
      <c r="AU784" s="22"/>
      <c r="AV784" s="22"/>
      <c r="AW784" s="22"/>
      <c r="AX784" s="22"/>
      <c r="AY784" s="22"/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  <c r="BJ784" s="22"/>
      <c r="BK784" s="22"/>
      <c r="BL784" s="22"/>
      <c r="BM784" s="22"/>
      <c r="BN784" s="22"/>
      <c r="BO784" s="22"/>
      <c r="BP784" s="22"/>
      <c r="BS784" t="str">
        <f t="shared" si="31"/>
        <v>EMPTY</v>
      </c>
    </row>
    <row r="785" spans="2:71" x14ac:dyDescent="0.25">
      <c r="B785" s="1"/>
      <c r="F785" s="3"/>
      <c r="G785" s="152"/>
      <c r="H785" t="s">
        <v>17</v>
      </c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71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  <c r="AQ785" s="22"/>
      <c r="AR785" s="22"/>
      <c r="AS785" s="22"/>
      <c r="AT785" s="22"/>
      <c r="AU785" s="22"/>
      <c r="AV785" s="22"/>
      <c r="AW785" s="22"/>
      <c r="AX785" s="22"/>
      <c r="AY785" s="22"/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  <c r="BJ785" s="22"/>
      <c r="BK785" s="22"/>
      <c r="BL785" s="22"/>
      <c r="BM785" s="22"/>
      <c r="BN785" s="22"/>
      <c r="BO785" s="22"/>
      <c r="BP785" s="22"/>
      <c r="BS785" t="str">
        <f t="shared" si="31"/>
        <v>EMPTY</v>
      </c>
    </row>
    <row r="786" spans="2:71" x14ac:dyDescent="0.25">
      <c r="B786" s="1"/>
      <c r="F786" s="3">
        <v>0</v>
      </c>
      <c r="G786" s="152"/>
      <c r="H786" t="s">
        <v>17</v>
      </c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71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22"/>
      <c r="AW786" s="22"/>
      <c r="AX786" s="22"/>
      <c r="AY786" s="22"/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  <c r="BJ786" s="22"/>
      <c r="BK786" s="22"/>
      <c r="BL786" s="22"/>
      <c r="BM786" s="22"/>
      <c r="BN786" s="22"/>
      <c r="BO786" s="22"/>
      <c r="BP786" s="22"/>
      <c r="BS786" t="str">
        <f t="shared" si="31"/>
        <v>EMPTY</v>
      </c>
    </row>
    <row r="787" spans="2:71" x14ac:dyDescent="0.25">
      <c r="B787" s="1"/>
      <c r="F787" s="3"/>
      <c r="G787" s="152"/>
      <c r="H787" t="s">
        <v>17</v>
      </c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71"/>
      <c r="AC787" s="22"/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  <c r="AQ787" s="22"/>
      <c r="AR787" s="22"/>
      <c r="AS787" s="22"/>
      <c r="AT787" s="22"/>
      <c r="AU787" s="22"/>
      <c r="AV787" s="22"/>
      <c r="AW787" s="22"/>
      <c r="AX787" s="22"/>
      <c r="AY787" s="22"/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  <c r="BJ787" s="22"/>
      <c r="BK787" s="22"/>
      <c r="BL787" s="22"/>
      <c r="BM787" s="22"/>
      <c r="BN787" s="22"/>
      <c r="BO787" s="22"/>
      <c r="BP787" s="22"/>
      <c r="BS787" t="str">
        <f t="shared" si="31"/>
        <v>EMPTY</v>
      </c>
    </row>
    <row r="788" spans="2:71" x14ac:dyDescent="0.25">
      <c r="B788" s="1"/>
      <c r="F788" s="3"/>
      <c r="G788" s="152"/>
      <c r="H788" t="s">
        <v>17</v>
      </c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71"/>
      <c r="AC788" s="22"/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  <c r="AQ788" s="22"/>
      <c r="AR788" s="22"/>
      <c r="AS788" s="22"/>
      <c r="AT788" s="22"/>
      <c r="AU788" s="22"/>
      <c r="AV788" s="22"/>
      <c r="AW788" s="22"/>
      <c r="AX788" s="22"/>
      <c r="AY788" s="22"/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  <c r="BJ788" s="22"/>
      <c r="BK788" s="22"/>
      <c r="BL788" s="22"/>
      <c r="BM788" s="22"/>
      <c r="BN788" s="22"/>
      <c r="BO788" s="22"/>
      <c r="BP788" s="22"/>
      <c r="BS788" t="str">
        <f t="shared" si="31"/>
        <v>EMPTY</v>
      </c>
    </row>
    <row r="789" spans="2:71" x14ac:dyDescent="0.25">
      <c r="B789" s="1"/>
      <c r="F789" s="3"/>
      <c r="G789" s="152"/>
      <c r="H789" t="s">
        <v>17</v>
      </c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71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22"/>
      <c r="AW789" s="22"/>
      <c r="AX789" s="22"/>
      <c r="AY789" s="22"/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  <c r="BJ789" s="22"/>
      <c r="BK789" s="22"/>
      <c r="BL789" s="22"/>
      <c r="BM789" s="22"/>
      <c r="BN789" s="22"/>
      <c r="BO789" s="22"/>
      <c r="BP789" s="22"/>
      <c r="BS789" t="str">
        <f t="shared" ref="BS789:BS852" si="32">IF(COUNTA(AC789:BP789)=1,"CORRECT","EMPTY")</f>
        <v>EMPTY</v>
      </c>
    </row>
    <row r="790" spans="2:71" x14ac:dyDescent="0.25">
      <c r="B790" s="1"/>
      <c r="F790" s="3"/>
      <c r="G790" s="152"/>
      <c r="H790" t="s">
        <v>17</v>
      </c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71"/>
      <c r="AC790" s="22"/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  <c r="AQ790" s="22"/>
      <c r="AR790" s="22"/>
      <c r="AS790" s="22"/>
      <c r="AT790" s="22"/>
      <c r="AU790" s="22"/>
      <c r="AV790" s="22"/>
      <c r="AW790" s="22"/>
      <c r="AX790" s="22"/>
      <c r="AY790" s="22"/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  <c r="BJ790" s="22"/>
      <c r="BK790" s="22"/>
      <c r="BL790" s="22"/>
      <c r="BM790" s="22"/>
      <c r="BN790" s="22"/>
      <c r="BO790" s="22"/>
      <c r="BP790" s="22"/>
      <c r="BS790" t="str">
        <f t="shared" si="32"/>
        <v>EMPTY</v>
      </c>
    </row>
    <row r="791" spans="2:71" x14ac:dyDescent="0.25">
      <c r="B791" s="1"/>
      <c r="F791" s="3"/>
      <c r="G791" s="152"/>
      <c r="H791" t="s">
        <v>17</v>
      </c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71"/>
      <c r="AC791" s="22"/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  <c r="AQ791" s="22"/>
      <c r="AR791" s="22"/>
      <c r="AS791" s="22"/>
      <c r="AT791" s="22"/>
      <c r="AU791" s="22"/>
      <c r="AV791" s="22"/>
      <c r="AW791" s="22"/>
      <c r="AX791" s="22"/>
      <c r="AY791" s="22"/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  <c r="BJ791" s="22"/>
      <c r="BK791" s="22"/>
      <c r="BL791" s="22"/>
      <c r="BM791" s="22"/>
      <c r="BN791" s="22"/>
      <c r="BO791" s="22"/>
      <c r="BP791" s="22"/>
      <c r="BS791" t="str">
        <f t="shared" si="32"/>
        <v>EMPTY</v>
      </c>
    </row>
    <row r="792" spans="2:71" x14ac:dyDescent="0.25">
      <c r="B792" s="1"/>
      <c r="F792" s="3"/>
      <c r="G792" s="152"/>
      <c r="H792" t="s">
        <v>17</v>
      </c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71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22"/>
      <c r="AW792" s="22"/>
      <c r="AX792" s="22"/>
      <c r="AY792" s="22"/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  <c r="BJ792" s="22"/>
      <c r="BK792" s="22"/>
      <c r="BL792" s="22"/>
      <c r="BM792" s="22"/>
      <c r="BN792" s="22"/>
      <c r="BO792" s="22"/>
      <c r="BP792" s="22"/>
      <c r="BS792" t="str">
        <f t="shared" si="32"/>
        <v>EMPTY</v>
      </c>
    </row>
    <row r="793" spans="2:71" x14ac:dyDescent="0.25">
      <c r="B793" s="1"/>
      <c r="F793" s="3"/>
      <c r="G793" s="152"/>
      <c r="H793" t="s">
        <v>17</v>
      </c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71"/>
      <c r="AC793" s="22"/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  <c r="AQ793" s="22"/>
      <c r="AR793" s="22"/>
      <c r="AS793" s="22"/>
      <c r="AT793" s="22"/>
      <c r="AU793" s="22"/>
      <c r="AV793" s="22"/>
      <c r="AW793" s="22"/>
      <c r="AX793" s="22"/>
      <c r="AY793" s="22"/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  <c r="BJ793" s="22"/>
      <c r="BK793" s="22"/>
      <c r="BL793" s="22"/>
      <c r="BM793" s="22"/>
      <c r="BN793" s="22"/>
      <c r="BO793" s="22"/>
      <c r="BP793" s="22"/>
      <c r="BS793" t="str">
        <f t="shared" si="32"/>
        <v>EMPTY</v>
      </c>
    </row>
    <row r="794" spans="2:71" x14ac:dyDescent="0.25">
      <c r="B794" s="1"/>
      <c r="F794" s="3"/>
      <c r="G794" s="152"/>
      <c r="H794" t="s">
        <v>17</v>
      </c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71"/>
      <c r="AC794" s="22"/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  <c r="AQ794" s="22"/>
      <c r="AR794" s="22"/>
      <c r="AS794" s="22"/>
      <c r="AT794" s="22"/>
      <c r="AU794" s="22"/>
      <c r="AV794" s="22"/>
      <c r="AW794" s="22"/>
      <c r="AX794" s="22"/>
      <c r="AY794" s="22"/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  <c r="BJ794" s="22"/>
      <c r="BK794" s="22"/>
      <c r="BL794" s="22"/>
      <c r="BM794" s="22"/>
      <c r="BN794" s="22"/>
      <c r="BO794" s="22"/>
      <c r="BP794" s="22"/>
      <c r="BS794" t="str">
        <f t="shared" si="32"/>
        <v>EMPTY</v>
      </c>
    </row>
    <row r="795" spans="2:71" x14ac:dyDescent="0.25">
      <c r="B795" s="1"/>
      <c r="F795" s="3"/>
      <c r="G795" s="152"/>
      <c r="H795" t="s">
        <v>17</v>
      </c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71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22"/>
      <c r="AW795" s="22"/>
      <c r="AX795" s="22"/>
      <c r="AY795" s="22"/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  <c r="BJ795" s="22"/>
      <c r="BK795" s="22"/>
      <c r="BL795" s="22"/>
      <c r="BM795" s="22"/>
      <c r="BN795" s="22"/>
      <c r="BO795" s="22"/>
      <c r="BP795" s="22"/>
      <c r="BS795" t="str">
        <f t="shared" si="32"/>
        <v>EMPTY</v>
      </c>
    </row>
    <row r="796" spans="2:71" x14ac:dyDescent="0.25">
      <c r="B796" s="1"/>
      <c r="F796" s="3"/>
      <c r="G796" s="152"/>
      <c r="H796" t="s">
        <v>17</v>
      </c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71"/>
      <c r="AC796" s="22"/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  <c r="AQ796" s="22"/>
      <c r="AR796" s="22"/>
      <c r="AS796" s="22"/>
      <c r="AT796" s="22"/>
      <c r="AU796" s="22"/>
      <c r="AV796" s="22"/>
      <c r="AW796" s="22"/>
      <c r="AX796" s="22"/>
      <c r="AY796" s="22"/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  <c r="BJ796" s="22"/>
      <c r="BK796" s="22"/>
      <c r="BL796" s="22"/>
      <c r="BM796" s="22"/>
      <c r="BN796" s="22"/>
      <c r="BO796" s="22"/>
      <c r="BP796" s="22"/>
      <c r="BS796" t="str">
        <f t="shared" si="32"/>
        <v>EMPTY</v>
      </c>
    </row>
    <row r="797" spans="2:71" x14ac:dyDescent="0.25">
      <c r="B797" s="1"/>
      <c r="F797" s="3"/>
      <c r="G797" s="152"/>
      <c r="H797" t="s">
        <v>17</v>
      </c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71"/>
      <c r="AC797" s="22"/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  <c r="AQ797" s="22"/>
      <c r="AR797" s="22"/>
      <c r="AS797" s="22"/>
      <c r="AT797" s="22"/>
      <c r="AU797" s="22"/>
      <c r="AV797" s="22"/>
      <c r="AW797" s="22"/>
      <c r="AX797" s="22"/>
      <c r="AY797" s="22"/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  <c r="BJ797" s="22"/>
      <c r="BK797" s="22"/>
      <c r="BL797" s="22"/>
      <c r="BM797" s="22"/>
      <c r="BN797" s="22"/>
      <c r="BO797" s="22"/>
      <c r="BP797" s="22"/>
      <c r="BS797" t="str">
        <f t="shared" si="32"/>
        <v>EMPTY</v>
      </c>
    </row>
    <row r="798" spans="2:71" x14ac:dyDescent="0.25">
      <c r="B798" s="1"/>
      <c r="F798" s="3"/>
      <c r="G798" s="152"/>
      <c r="H798" t="s">
        <v>17</v>
      </c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71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22"/>
      <c r="AW798" s="22"/>
      <c r="AX798" s="22"/>
      <c r="AY798" s="22"/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  <c r="BJ798" s="22"/>
      <c r="BK798" s="22"/>
      <c r="BL798" s="22"/>
      <c r="BM798" s="22"/>
      <c r="BN798" s="22"/>
      <c r="BO798" s="22"/>
      <c r="BP798" s="22"/>
      <c r="BS798" t="str">
        <f t="shared" si="32"/>
        <v>EMPTY</v>
      </c>
    </row>
    <row r="799" spans="2:71" x14ac:dyDescent="0.25">
      <c r="B799" s="1"/>
      <c r="F799" s="3"/>
      <c r="G799" s="152"/>
      <c r="H799" t="s">
        <v>17</v>
      </c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71"/>
      <c r="AC799" s="22"/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  <c r="AQ799" s="22"/>
      <c r="AR799" s="22"/>
      <c r="AS799" s="22"/>
      <c r="AT799" s="22"/>
      <c r="AU799" s="22"/>
      <c r="AV799" s="22"/>
      <c r="AW799" s="22"/>
      <c r="AX799" s="22"/>
      <c r="AY799" s="22"/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  <c r="BJ799" s="22"/>
      <c r="BK799" s="22"/>
      <c r="BL799" s="22"/>
      <c r="BM799" s="22"/>
      <c r="BN799" s="22"/>
      <c r="BO799" s="22"/>
      <c r="BP799" s="22"/>
      <c r="BS799" t="str">
        <f t="shared" si="32"/>
        <v>EMPTY</v>
      </c>
    </row>
    <row r="800" spans="2:71" x14ac:dyDescent="0.25">
      <c r="B800" s="1"/>
      <c r="F800" s="3"/>
      <c r="G800" s="152"/>
      <c r="H800" t="s">
        <v>17</v>
      </c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71"/>
      <c r="AC800" s="22"/>
      <c r="AD800" s="22"/>
      <c r="AE800" s="22"/>
      <c r="AF800" s="22"/>
      <c r="AG800" s="22"/>
      <c r="AH800" s="22"/>
      <c r="AI800" s="22"/>
      <c r="AJ800" s="22"/>
      <c r="AK800" s="22"/>
      <c r="AL800" s="22"/>
      <c r="AM800" s="22"/>
      <c r="AN800" s="22"/>
      <c r="AO800" s="22"/>
      <c r="AP800" s="22"/>
      <c r="AQ800" s="22"/>
      <c r="AR800" s="22"/>
      <c r="AS800" s="22"/>
      <c r="AT800" s="22"/>
      <c r="AU800" s="22"/>
      <c r="AV800" s="22"/>
      <c r="AW800" s="22"/>
      <c r="AX800" s="22"/>
      <c r="AY800" s="22"/>
      <c r="AZ800" s="22"/>
      <c r="BA800" s="22"/>
      <c r="BB800" s="22"/>
      <c r="BC800" s="22"/>
      <c r="BD800" s="22"/>
      <c r="BE800" s="22"/>
      <c r="BF800" s="22"/>
      <c r="BG800" s="22"/>
      <c r="BH800" s="22"/>
      <c r="BI800" s="22"/>
      <c r="BJ800" s="22"/>
      <c r="BK800" s="22"/>
      <c r="BL800" s="22"/>
      <c r="BM800" s="22"/>
      <c r="BN800" s="22"/>
      <c r="BO800" s="22"/>
      <c r="BP800" s="22"/>
      <c r="BS800" t="str">
        <f t="shared" si="32"/>
        <v>EMPTY</v>
      </c>
    </row>
    <row r="801" spans="2:71" x14ac:dyDescent="0.25">
      <c r="B801" s="1"/>
      <c r="F801" s="3"/>
      <c r="G801" s="152"/>
      <c r="H801" t="s">
        <v>17</v>
      </c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71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22"/>
      <c r="AW801" s="22"/>
      <c r="AX801" s="22"/>
      <c r="AY801" s="22"/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  <c r="BJ801" s="22"/>
      <c r="BK801" s="22"/>
      <c r="BL801" s="22"/>
      <c r="BM801" s="22"/>
      <c r="BN801" s="22"/>
      <c r="BO801" s="22"/>
      <c r="BP801" s="22"/>
      <c r="BS801" t="str">
        <f t="shared" si="32"/>
        <v>EMPTY</v>
      </c>
    </row>
    <row r="802" spans="2:71" x14ac:dyDescent="0.25">
      <c r="B802" s="1"/>
      <c r="F802" s="3"/>
      <c r="G802" s="152"/>
      <c r="H802" t="s">
        <v>17</v>
      </c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71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22"/>
      <c r="AW802" s="22"/>
      <c r="AX802" s="22"/>
      <c r="AY802" s="22"/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  <c r="BP802" s="22"/>
      <c r="BS802" t="str">
        <f t="shared" si="32"/>
        <v>EMPTY</v>
      </c>
    </row>
    <row r="803" spans="2:71" x14ac:dyDescent="0.25">
      <c r="B803" s="1"/>
      <c r="F803" s="3"/>
      <c r="G803" s="152"/>
      <c r="H803" t="s">
        <v>17</v>
      </c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71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22"/>
      <c r="AW803" s="22"/>
      <c r="AX803" s="22"/>
      <c r="AY803" s="22"/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  <c r="BP803" s="22"/>
      <c r="BS803" t="str">
        <f t="shared" si="32"/>
        <v>EMPTY</v>
      </c>
    </row>
    <row r="804" spans="2:71" x14ac:dyDescent="0.25">
      <c r="B804" s="1"/>
      <c r="F804" s="3"/>
      <c r="G804" s="152"/>
      <c r="H804" t="s">
        <v>17</v>
      </c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71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  <c r="BP804" s="22"/>
      <c r="BS804" t="str">
        <f t="shared" si="32"/>
        <v>EMPTY</v>
      </c>
    </row>
    <row r="805" spans="2:71" x14ac:dyDescent="0.25">
      <c r="B805" s="1"/>
      <c r="F805" s="3"/>
      <c r="G805" s="152"/>
      <c r="H805" t="s">
        <v>17</v>
      </c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71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22"/>
      <c r="AW805" s="22"/>
      <c r="AX805" s="22"/>
      <c r="AY805" s="22"/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  <c r="BP805" s="22"/>
      <c r="BS805" t="str">
        <f t="shared" si="32"/>
        <v>EMPTY</v>
      </c>
    </row>
    <row r="806" spans="2:71" x14ac:dyDescent="0.25">
      <c r="B806" s="1"/>
      <c r="F806" s="3"/>
      <c r="G806" s="152"/>
      <c r="H806" t="s">
        <v>17</v>
      </c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71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22"/>
      <c r="AW806" s="22"/>
      <c r="AX806" s="22"/>
      <c r="AY806" s="22"/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  <c r="BP806" s="22"/>
      <c r="BS806" t="str">
        <f t="shared" si="32"/>
        <v>EMPTY</v>
      </c>
    </row>
    <row r="807" spans="2:71" x14ac:dyDescent="0.25">
      <c r="B807" s="1"/>
      <c r="F807" s="3"/>
      <c r="G807" s="152"/>
      <c r="H807" t="s">
        <v>17</v>
      </c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71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22"/>
      <c r="AW807" s="22"/>
      <c r="AX807" s="22"/>
      <c r="AY807" s="22"/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  <c r="BP807" s="22"/>
      <c r="BS807" t="str">
        <f t="shared" si="32"/>
        <v>EMPTY</v>
      </c>
    </row>
    <row r="808" spans="2:71" x14ac:dyDescent="0.25">
      <c r="B808" s="1"/>
      <c r="F808" s="3"/>
      <c r="G808" s="152"/>
      <c r="H808" t="s">
        <v>17</v>
      </c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71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22"/>
      <c r="AW808" s="22"/>
      <c r="AX808" s="22"/>
      <c r="AY808" s="22"/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  <c r="BP808" s="22"/>
      <c r="BS808" t="str">
        <f t="shared" si="32"/>
        <v>EMPTY</v>
      </c>
    </row>
    <row r="809" spans="2:71" x14ac:dyDescent="0.25">
      <c r="B809" s="1"/>
      <c r="F809" s="3"/>
      <c r="G809" s="152"/>
      <c r="H809" t="s">
        <v>17</v>
      </c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71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  <c r="AQ809" s="22"/>
      <c r="AR809" s="22"/>
      <c r="AS809" s="22"/>
      <c r="AT809" s="22"/>
      <c r="AU809" s="22"/>
      <c r="AV809" s="22"/>
      <c r="AW809" s="22"/>
      <c r="AX809" s="22"/>
      <c r="AY809" s="22"/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  <c r="BP809" s="22"/>
      <c r="BS809" t="str">
        <f t="shared" si="32"/>
        <v>EMPTY</v>
      </c>
    </row>
    <row r="810" spans="2:71" x14ac:dyDescent="0.25">
      <c r="B810" s="1"/>
      <c r="F810" s="3"/>
      <c r="G810" s="152"/>
      <c r="H810" t="s">
        <v>17</v>
      </c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71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  <c r="BP810" s="22"/>
      <c r="BS810" t="str">
        <f t="shared" si="32"/>
        <v>EMPTY</v>
      </c>
    </row>
    <row r="811" spans="2:71" x14ac:dyDescent="0.25">
      <c r="B811" s="1"/>
      <c r="F811" s="3"/>
      <c r="G811" s="152"/>
      <c r="H811" t="s">
        <v>17</v>
      </c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71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22"/>
      <c r="AW811" s="22"/>
      <c r="AX811" s="22"/>
      <c r="AY811" s="22"/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  <c r="BP811" s="22"/>
      <c r="BS811" t="str">
        <f t="shared" si="32"/>
        <v>EMPTY</v>
      </c>
    </row>
    <row r="812" spans="2:71" x14ac:dyDescent="0.25">
      <c r="B812" s="1"/>
      <c r="F812" s="3"/>
      <c r="G812" s="152"/>
      <c r="H812" t="s">
        <v>17</v>
      </c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71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22"/>
      <c r="AW812" s="22"/>
      <c r="AX812" s="22"/>
      <c r="AY812" s="22"/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  <c r="BP812" s="22"/>
      <c r="BS812" t="str">
        <f t="shared" si="32"/>
        <v>EMPTY</v>
      </c>
    </row>
    <row r="813" spans="2:71" x14ac:dyDescent="0.25">
      <c r="B813" s="1"/>
      <c r="F813" s="3"/>
      <c r="G813" s="152"/>
      <c r="H813" t="s">
        <v>17</v>
      </c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71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  <c r="BP813" s="22"/>
      <c r="BS813" t="str">
        <f t="shared" si="32"/>
        <v>EMPTY</v>
      </c>
    </row>
    <row r="814" spans="2:71" x14ac:dyDescent="0.25">
      <c r="B814" s="1"/>
      <c r="F814" s="3"/>
      <c r="G814" s="152"/>
      <c r="H814" t="s">
        <v>17</v>
      </c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71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22"/>
      <c r="AW814" s="22"/>
      <c r="AX814" s="22"/>
      <c r="AY814" s="22"/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  <c r="BP814" s="22"/>
      <c r="BS814" t="str">
        <f t="shared" si="32"/>
        <v>EMPTY</v>
      </c>
    </row>
    <row r="815" spans="2:71" x14ac:dyDescent="0.25">
      <c r="B815" s="1"/>
      <c r="F815" s="3"/>
      <c r="G815" s="152"/>
      <c r="H815" t="s">
        <v>17</v>
      </c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71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22"/>
      <c r="AW815" s="22"/>
      <c r="AX815" s="22"/>
      <c r="AY815" s="22"/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  <c r="BP815" s="22"/>
      <c r="BS815" t="str">
        <f t="shared" si="32"/>
        <v>EMPTY</v>
      </c>
    </row>
    <row r="816" spans="2:71" x14ac:dyDescent="0.25">
      <c r="B816" s="1"/>
      <c r="F816" s="3"/>
      <c r="G816" s="152"/>
      <c r="H816" t="s">
        <v>17</v>
      </c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71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  <c r="BP816" s="22"/>
      <c r="BS816" t="str">
        <f t="shared" si="32"/>
        <v>EMPTY</v>
      </c>
    </row>
    <row r="817" spans="2:71" x14ac:dyDescent="0.25">
      <c r="B817" s="1"/>
      <c r="F817" s="3"/>
      <c r="G817" s="152"/>
      <c r="H817" t="s">
        <v>17</v>
      </c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71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  <c r="AQ817" s="22"/>
      <c r="AR817" s="22"/>
      <c r="AS817" s="22"/>
      <c r="AT817" s="22"/>
      <c r="AU817" s="22"/>
      <c r="AV817" s="22"/>
      <c r="AW817" s="22"/>
      <c r="AX817" s="22"/>
      <c r="AY817" s="22"/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  <c r="BP817" s="22"/>
      <c r="BS817" t="str">
        <f t="shared" si="32"/>
        <v>EMPTY</v>
      </c>
    </row>
    <row r="818" spans="2:71" x14ac:dyDescent="0.25">
      <c r="B818" s="1"/>
      <c r="F818" s="3"/>
      <c r="G818" s="152"/>
      <c r="H818" t="s">
        <v>17</v>
      </c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71"/>
      <c r="AC818" s="22"/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  <c r="AQ818" s="22"/>
      <c r="AR818" s="22"/>
      <c r="AS818" s="22"/>
      <c r="AT818" s="22"/>
      <c r="AU818" s="22"/>
      <c r="AV818" s="22"/>
      <c r="AW818" s="22"/>
      <c r="AX818" s="22"/>
      <c r="AY818" s="22"/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  <c r="BJ818" s="22"/>
      <c r="BK818" s="22"/>
      <c r="BL818" s="22"/>
      <c r="BM818" s="22"/>
      <c r="BN818" s="22"/>
      <c r="BO818" s="22"/>
      <c r="BP818" s="22"/>
      <c r="BS818" t="str">
        <f t="shared" si="32"/>
        <v>EMPTY</v>
      </c>
    </row>
    <row r="819" spans="2:71" x14ac:dyDescent="0.25">
      <c r="B819" s="1"/>
      <c r="F819" s="3"/>
      <c r="G819" s="152"/>
      <c r="H819" t="s">
        <v>17</v>
      </c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71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  <c r="AQ819" s="22"/>
      <c r="AR819" s="22"/>
      <c r="AS819" s="22"/>
      <c r="AT819" s="22"/>
      <c r="AU819" s="22"/>
      <c r="AV819" s="22"/>
      <c r="AW819" s="22"/>
      <c r="AX819" s="22"/>
      <c r="AY819" s="22"/>
      <c r="AZ819" s="22"/>
      <c r="BA819" s="22"/>
      <c r="BB819" s="22"/>
      <c r="BC819" s="22"/>
      <c r="BD819" s="22"/>
      <c r="BE819" s="22"/>
      <c r="BF819" s="22"/>
      <c r="BG819" s="22"/>
      <c r="BH819" s="22"/>
      <c r="BI819" s="22"/>
      <c r="BJ819" s="22"/>
      <c r="BK819" s="22"/>
      <c r="BL819" s="22"/>
      <c r="BM819" s="22"/>
      <c r="BN819" s="22"/>
      <c r="BO819" s="22"/>
      <c r="BP819" s="22"/>
      <c r="BS819" t="str">
        <f t="shared" si="32"/>
        <v>EMPTY</v>
      </c>
    </row>
    <row r="820" spans="2:71" x14ac:dyDescent="0.25">
      <c r="B820" s="1"/>
      <c r="F820" s="3"/>
      <c r="G820" s="152"/>
      <c r="H820" t="s">
        <v>17</v>
      </c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71"/>
      <c r="AC820" s="22"/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  <c r="AQ820" s="22"/>
      <c r="AR820" s="22"/>
      <c r="AS820" s="22"/>
      <c r="AT820" s="22"/>
      <c r="AU820" s="22"/>
      <c r="AV820" s="22"/>
      <c r="AW820" s="22"/>
      <c r="AX820" s="22"/>
      <c r="AY820" s="22"/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  <c r="BJ820" s="22"/>
      <c r="BK820" s="22"/>
      <c r="BL820" s="22"/>
      <c r="BM820" s="22"/>
      <c r="BN820" s="22"/>
      <c r="BO820" s="22"/>
      <c r="BP820" s="22"/>
      <c r="BS820" t="str">
        <f t="shared" si="32"/>
        <v>EMPTY</v>
      </c>
    </row>
    <row r="821" spans="2:71" x14ac:dyDescent="0.25">
      <c r="B821" s="1"/>
      <c r="F821" s="3"/>
      <c r="G821" s="152"/>
      <c r="H821" t="s">
        <v>17</v>
      </c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71"/>
      <c r="AC821" s="22"/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  <c r="AQ821" s="22"/>
      <c r="AR821" s="22"/>
      <c r="AS821" s="22"/>
      <c r="AT821" s="22"/>
      <c r="AU821" s="22"/>
      <c r="AV821" s="22"/>
      <c r="AW821" s="22"/>
      <c r="AX821" s="22"/>
      <c r="AY821" s="22"/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  <c r="BJ821" s="22"/>
      <c r="BK821" s="22"/>
      <c r="BL821" s="22"/>
      <c r="BM821" s="22"/>
      <c r="BN821" s="22"/>
      <c r="BO821" s="22"/>
      <c r="BP821" s="22"/>
      <c r="BS821" t="str">
        <f t="shared" si="32"/>
        <v>EMPTY</v>
      </c>
    </row>
    <row r="822" spans="2:71" x14ac:dyDescent="0.25">
      <c r="B822" s="1"/>
      <c r="F822" s="3"/>
      <c r="G822" s="152"/>
      <c r="H822" t="s">
        <v>17</v>
      </c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71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22"/>
      <c r="AW822" s="22"/>
      <c r="AX822" s="22"/>
      <c r="AY822" s="22"/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  <c r="BJ822" s="22"/>
      <c r="BK822" s="22"/>
      <c r="BL822" s="22"/>
      <c r="BM822" s="22"/>
      <c r="BN822" s="22"/>
      <c r="BO822" s="22"/>
      <c r="BP822" s="22"/>
      <c r="BS822" t="str">
        <f t="shared" si="32"/>
        <v>EMPTY</v>
      </c>
    </row>
    <row r="823" spans="2:71" x14ac:dyDescent="0.25">
      <c r="B823" s="1"/>
      <c r="F823" s="3"/>
      <c r="G823" s="152"/>
      <c r="H823" t="s">
        <v>17</v>
      </c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71"/>
      <c r="AC823" s="22"/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  <c r="AQ823" s="22"/>
      <c r="AR823" s="22"/>
      <c r="AS823" s="22"/>
      <c r="AT823" s="22"/>
      <c r="AU823" s="22"/>
      <c r="AV823" s="22"/>
      <c r="AW823" s="22"/>
      <c r="AX823" s="22"/>
      <c r="AY823" s="22"/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  <c r="BJ823" s="22"/>
      <c r="BK823" s="22"/>
      <c r="BL823" s="22"/>
      <c r="BM823" s="22"/>
      <c r="BN823" s="22"/>
      <c r="BO823" s="22"/>
      <c r="BP823" s="22"/>
      <c r="BS823" t="str">
        <f t="shared" si="32"/>
        <v>EMPTY</v>
      </c>
    </row>
    <row r="824" spans="2:71" x14ac:dyDescent="0.25">
      <c r="B824" s="1"/>
      <c r="F824" s="3"/>
      <c r="G824" s="152"/>
      <c r="H824" t="s">
        <v>17</v>
      </c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71"/>
      <c r="AC824" s="22"/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  <c r="AQ824" s="22"/>
      <c r="AR824" s="22"/>
      <c r="AS824" s="22"/>
      <c r="AT824" s="22"/>
      <c r="AU824" s="22"/>
      <c r="AV824" s="22"/>
      <c r="AW824" s="22"/>
      <c r="AX824" s="22"/>
      <c r="AY824" s="22"/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  <c r="BJ824" s="22"/>
      <c r="BK824" s="22"/>
      <c r="BL824" s="22"/>
      <c r="BM824" s="22"/>
      <c r="BN824" s="22"/>
      <c r="BO824" s="22"/>
      <c r="BP824" s="22"/>
      <c r="BS824" t="str">
        <f t="shared" si="32"/>
        <v>EMPTY</v>
      </c>
    </row>
    <row r="825" spans="2:71" x14ac:dyDescent="0.25">
      <c r="B825" s="1"/>
      <c r="F825" s="3"/>
      <c r="G825" s="152"/>
      <c r="H825" t="s">
        <v>17</v>
      </c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71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22"/>
      <c r="AW825" s="22"/>
      <c r="AX825" s="22"/>
      <c r="AY825" s="22"/>
      <c r="AZ825" s="22"/>
      <c r="BA825" s="22"/>
      <c r="BB825" s="22"/>
      <c r="BC825" s="22"/>
      <c r="BD825" s="22"/>
      <c r="BE825" s="22"/>
      <c r="BF825" s="22"/>
      <c r="BG825" s="22"/>
      <c r="BH825" s="22"/>
      <c r="BI825" s="22"/>
      <c r="BJ825" s="22"/>
      <c r="BK825" s="22"/>
      <c r="BL825" s="22"/>
      <c r="BM825" s="22"/>
      <c r="BN825" s="22"/>
      <c r="BO825" s="22"/>
      <c r="BP825" s="22"/>
      <c r="BS825" t="str">
        <f t="shared" si="32"/>
        <v>EMPTY</v>
      </c>
    </row>
    <row r="826" spans="2:71" x14ac:dyDescent="0.25">
      <c r="B826" s="1"/>
      <c r="F826" s="3"/>
      <c r="G826" s="152"/>
      <c r="H826" t="s">
        <v>17</v>
      </c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71"/>
      <c r="AC826" s="22"/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  <c r="AQ826" s="22"/>
      <c r="AR826" s="22"/>
      <c r="AS826" s="22"/>
      <c r="AT826" s="22"/>
      <c r="AU826" s="22"/>
      <c r="AV826" s="22"/>
      <c r="AW826" s="22"/>
      <c r="AX826" s="22"/>
      <c r="AY826" s="22"/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  <c r="BJ826" s="22"/>
      <c r="BK826" s="22"/>
      <c r="BL826" s="22"/>
      <c r="BM826" s="22"/>
      <c r="BN826" s="22"/>
      <c r="BO826" s="22"/>
      <c r="BP826" s="22"/>
      <c r="BS826" t="str">
        <f t="shared" si="32"/>
        <v>EMPTY</v>
      </c>
    </row>
    <row r="827" spans="2:71" x14ac:dyDescent="0.25">
      <c r="B827" s="1"/>
      <c r="F827" s="3"/>
      <c r="G827" s="152"/>
      <c r="H827" t="s">
        <v>17</v>
      </c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71"/>
      <c r="AC827" s="22"/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  <c r="AQ827" s="22"/>
      <c r="AR827" s="22"/>
      <c r="AS827" s="22"/>
      <c r="AT827" s="22"/>
      <c r="AU827" s="22"/>
      <c r="AV827" s="22"/>
      <c r="AW827" s="22"/>
      <c r="AX827" s="22"/>
      <c r="AY827" s="22"/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  <c r="BJ827" s="22"/>
      <c r="BK827" s="22"/>
      <c r="BL827" s="22"/>
      <c r="BM827" s="22"/>
      <c r="BN827" s="22"/>
      <c r="BO827" s="22"/>
      <c r="BP827" s="22"/>
      <c r="BS827" t="str">
        <f t="shared" si="32"/>
        <v>EMPTY</v>
      </c>
    </row>
    <row r="828" spans="2:71" x14ac:dyDescent="0.25">
      <c r="B828" s="1"/>
      <c r="F828" s="3"/>
      <c r="G828" s="152"/>
      <c r="H828" t="s">
        <v>17</v>
      </c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71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22"/>
      <c r="AW828" s="22"/>
      <c r="AX828" s="22"/>
      <c r="AY828" s="22"/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  <c r="BJ828" s="22"/>
      <c r="BK828" s="22"/>
      <c r="BL828" s="22"/>
      <c r="BM828" s="22"/>
      <c r="BN828" s="22"/>
      <c r="BO828" s="22"/>
      <c r="BP828" s="22"/>
      <c r="BS828" t="str">
        <f t="shared" si="32"/>
        <v>EMPTY</v>
      </c>
    </row>
    <row r="829" spans="2:71" x14ac:dyDescent="0.25">
      <c r="B829" s="1"/>
      <c r="F829" s="3"/>
      <c r="G829" s="152"/>
      <c r="H829" t="s">
        <v>17</v>
      </c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71"/>
      <c r="AC829" s="22"/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  <c r="AQ829" s="22"/>
      <c r="AR829" s="22"/>
      <c r="AS829" s="22"/>
      <c r="AT829" s="22"/>
      <c r="AU829" s="22"/>
      <c r="AV829" s="22"/>
      <c r="AW829" s="22"/>
      <c r="AX829" s="22"/>
      <c r="AY829" s="22"/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  <c r="BJ829" s="22"/>
      <c r="BK829" s="22"/>
      <c r="BL829" s="22"/>
      <c r="BM829" s="22"/>
      <c r="BN829" s="22"/>
      <c r="BO829" s="22"/>
      <c r="BP829" s="22"/>
      <c r="BS829" t="str">
        <f t="shared" si="32"/>
        <v>EMPTY</v>
      </c>
    </row>
    <row r="830" spans="2:71" x14ac:dyDescent="0.25">
      <c r="B830" s="1"/>
      <c r="F830" s="3"/>
      <c r="G830" s="152"/>
      <c r="H830" t="s">
        <v>17</v>
      </c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71"/>
      <c r="AC830" s="22"/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  <c r="AQ830" s="22"/>
      <c r="AR830" s="22"/>
      <c r="AS830" s="22"/>
      <c r="AT830" s="22"/>
      <c r="AU830" s="22"/>
      <c r="AV830" s="22"/>
      <c r="AW830" s="22"/>
      <c r="AX830" s="22"/>
      <c r="AY830" s="22"/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  <c r="BJ830" s="22"/>
      <c r="BK830" s="22"/>
      <c r="BL830" s="22"/>
      <c r="BM830" s="22"/>
      <c r="BN830" s="22"/>
      <c r="BO830" s="22"/>
      <c r="BP830" s="22"/>
      <c r="BS830" t="str">
        <f t="shared" si="32"/>
        <v>EMPTY</v>
      </c>
    </row>
    <row r="831" spans="2:71" x14ac:dyDescent="0.25">
      <c r="B831" s="1"/>
      <c r="F831" s="3"/>
      <c r="G831" s="152"/>
      <c r="H831" t="s">
        <v>17</v>
      </c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71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  <c r="AQ831" s="22"/>
      <c r="AR831" s="22"/>
      <c r="AS831" s="22"/>
      <c r="AT831" s="22"/>
      <c r="AU831" s="22"/>
      <c r="AV831" s="22"/>
      <c r="AW831" s="22"/>
      <c r="AX831" s="22"/>
      <c r="AY831" s="22"/>
      <c r="AZ831" s="22"/>
      <c r="BA831" s="22"/>
      <c r="BB831" s="22"/>
      <c r="BC831" s="22"/>
      <c r="BD831" s="22"/>
      <c r="BE831" s="22"/>
      <c r="BF831" s="22"/>
      <c r="BG831" s="22"/>
      <c r="BH831" s="22"/>
      <c r="BI831" s="22"/>
      <c r="BJ831" s="22"/>
      <c r="BK831" s="22"/>
      <c r="BL831" s="22"/>
      <c r="BM831" s="22"/>
      <c r="BN831" s="22"/>
      <c r="BO831" s="22"/>
      <c r="BP831" s="22"/>
      <c r="BS831" t="str">
        <f t="shared" si="32"/>
        <v>EMPTY</v>
      </c>
    </row>
    <row r="832" spans="2:71" x14ac:dyDescent="0.25">
      <c r="B832" s="1"/>
      <c r="F832" s="3"/>
      <c r="G832" s="152"/>
      <c r="H832" t="s">
        <v>17</v>
      </c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71"/>
      <c r="AC832" s="22"/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  <c r="AQ832" s="22"/>
      <c r="AR832" s="22"/>
      <c r="AS832" s="22"/>
      <c r="AT832" s="22"/>
      <c r="AU832" s="22"/>
      <c r="AV832" s="22"/>
      <c r="AW832" s="22"/>
      <c r="AX832" s="22"/>
      <c r="AY832" s="22"/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  <c r="BJ832" s="22"/>
      <c r="BK832" s="22"/>
      <c r="BL832" s="22"/>
      <c r="BM832" s="22"/>
      <c r="BN832" s="22"/>
      <c r="BO832" s="22"/>
      <c r="BP832" s="22"/>
      <c r="BS832" t="str">
        <f t="shared" si="32"/>
        <v>EMPTY</v>
      </c>
    </row>
    <row r="833" spans="2:71" x14ac:dyDescent="0.25">
      <c r="B833" s="1"/>
      <c r="F833" s="3"/>
      <c r="G833" s="152"/>
      <c r="H833" t="s">
        <v>17</v>
      </c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71"/>
      <c r="AC833" s="22"/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  <c r="AQ833" s="22"/>
      <c r="AR833" s="22"/>
      <c r="AS833" s="22"/>
      <c r="AT833" s="22"/>
      <c r="AU833" s="22"/>
      <c r="AV833" s="22"/>
      <c r="AW833" s="22"/>
      <c r="AX833" s="22"/>
      <c r="AY833" s="22"/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  <c r="BJ833" s="22"/>
      <c r="BK833" s="22"/>
      <c r="BL833" s="22"/>
      <c r="BM833" s="22"/>
      <c r="BN833" s="22"/>
      <c r="BO833" s="22"/>
      <c r="BP833" s="22"/>
      <c r="BS833" t="str">
        <f t="shared" si="32"/>
        <v>EMPTY</v>
      </c>
    </row>
    <row r="834" spans="2:71" x14ac:dyDescent="0.25">
      <c r="B834" s="1"/>
      <c r="F834" s="3"/>
      <c r="G834" s="152"/>
      <c r="H834" t="s">
        <v>17</v>
      </c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71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  <c r="BP834" s="22"/>
      <c r="BS834" t="str">
        <f t="shared" si="32"/>
        <v>EMPTY</v>
      </c>
    </row>
    <row r="835" spans="2:71" x14ac:dyDescent="0.25">
      <c r="B835" s="1"/>
      <c r="F835" s="3"/>
      <c r="G835" s="152"/>
      <c r="H835" t="s">
        <v>17</v>
      </c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71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22"/>
      <c r="AW835" s="22"/>
      <c r="AX835" s="22"/>
      <c r="AY835" s="22"/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  <c r="BP835" s="22"/>
      <c r="BS835" t="str">
        <f t="shared" si="32"/>
        <v>EMPTY</v>
      </c>
    </row>
    <row r="836" spans="2:71" x14ac:dyDescent="0.25">
      <c r="B836" s="1"/>
      <c r="F836" s="3"/>
      <c r="G836" s="152"/>
      <c r="H836" t="s">
        <v>17</v>
      </c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71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  <c r="AQ836" s="22"/>
      <c r="AR836" s="22"/>
      <c r="AS836" s="22"/>
      <c r="AT836" s="22"/>
      <c r="AU836" s="22"/>
      <c r="AV836" s="22"/>
      <c r="AW836" s="22"/>
      <c r="AX836" s="22"/>
      <c r="AY836" s="22"/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  <c r="BP836" s="22"/>
      <c r="BS836" t="str">
        <f t="shared" si="32"/>
        <v>EMPTY</v>
      </c>
    </row>
    <row r="837" spans="2:71" x14ac:dyDescent="0.25">
      <c r="B837" s="1"/>
      <c r="F837" s="3"/>
      <c r="G837" s="152"/>
      <c r="H837" t="s">
        <v>17</v>
      </c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71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  <c r="BP837" s="22"/>
      <c r="BS837" t="str">
        <f t="shared" si="32"/>
        <v>EMPTY</v>
      </c>
    </row>
    <row r="838" spans="2:71" x14ac:dyDescent="0.25">
      <c r="B838" s="1"/>
      <c r="F838" s="3"/>
      <c r="G838" s="152"/>
      <c r="H838" t="s">
        <v>17</v>
      </c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71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22"/>
      <c r="AW838" s="22"/>
      <c r="AX838" s="22"/>
      <c r="AY838" s="22"/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  <c r="BP838" s="22"/>
      <c r="BS838" t="str">
        <f t="shared" si="32"/>
        <v>EMPTY</v>
      </c>
    </row>
    <row r="839" spans="2:71" x14ac:dyDescent="0.25">
      <c r="B839" s="1"/>
      <c r="F839" s="3"/>
      <c r="G839" s="152"/>
      <c r="H839" t="s">
        <v>17</v>
      </c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71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22"/>
      <c r="AW839" s="22"/>
      <c r="AX839" s="22"/>
      <c r="AY839" s="22"/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  <c r="BP839" s="22"/>
      <c r="BS839" t="str">
        <f t="shared" si="32"/>
        <v>EMPTY</v>
      </c>
    </row>
    <row r="840" spans="2:71" x14ac:dyDescent="0.25">
      <c r="B840" s="1"/>
      <c r="F840" s="3"/>
      <c r="G840" s="152"/>
      <c r="H840" t="s">
        <v>17</v>
      </c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71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/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  <c r="BP840" s="22"/>
      <c r="BS840" t="str">
        <f t="shared" si="32"/>
        <v>EMPTY</v>
      </c>
    </row>
    <row r="841" spans="2:71" x14ac:dyDescent="0.25">
      <c r="B841" s="1"/>
      <c r="F841" s="3"/>
      <c r="G841" s="152"/>
      <c r="H841" t="s">
        <v>17</v>
      </c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71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  <c r="AQ841" s="22"/>
      <c r="AR841" s="22"/>
      <c r="AS841" s="22"/>
      <c r="AT841" s="22"/>
      <c r="AU841" s="22"/>
      <c r="AV841" s="22"/>
      <c r="AW841" s="22"/>
      <c r="AX841" s="22"/>
      <c r="AY841" s="22"/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  <c r="BP841" s="22"/>
      <c r="BS841" t="str">
        <f t="shared" si="32"/>
        <v>EMPTY</v>
      </c>
    </row>
    <row r="842" spans="2:71" x14ac:dyDescent="0.25">
      <c r="B842" s="1"/>
      <c r="F842" s="3"/>
      <c r="G842" s="152"/>
      <c r="H842" t="s">
        <v>17</v>
      </c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71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22"/>
      <c r="AW842" s="22"/>
      <c r="AX842" s="22"/>
      <c r="AY842" s="22"/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  <c r="BP842" s="22"/>
      <c r="BS842" t="str">
        <f t="shared" si="32"/>
        <v>EMPTY</v>
      </c>
    </row>
    <row r="843" spans="2:71" x14ac:dyDescent="0.25">
      <c r="B843" s="1"/>
      <c r="F843" s="3"/>
      <c r="G843" s="152"/>
      <c r="H843" t="s">
        <v>17</v>
      </c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71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  <c r="BP843" s="22"/>
      <c r="BS843" t="str">
        <f t="shared" si="32"/>
        <v>EMPTY</v>
      </c>
    </row>
    <row r="844" spans="2:71" x14ac:dyDescent="0.25">
      <c r="B844" s="1"/>
      <c r="F844" s="3"/>
      <c r="G844" s="152"/>
      <c r="H844" t="s">
        <v>17</v>
      </c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71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22"/>
      <c r="AW844" s="22"/>
      <c r="AX844" s="22"/>
      <c r="AY844" s="22"/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  <c r="BP844" s="22"/>
      <c r="BS844" t="str">
        <f t="shared" si="32"/>
        <v>EMPTY</v>
      </c>
    </row>
    <row r="845" spans="2:71" x14ac:dyDescent="0.25">
      <c r="B845" s="1"/>
      <c r="F845" s="3"/>
      <c r="G845" s="152"/>
      <c r="H845" t="s">
        <v>17</v>
      </c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71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22"/>
      <c r="AW845" s="22"/>
      <c r="AX845" s="22"/>
      <c r="AY845" s="22"/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  <c r="BP845" s="22"/>
      <c r="BS845" t="str">
        <f t="shared" si="32"/>
        <v>EMPTY</v>
      </c>
    </row>
    <row r="846" spans="2:71" x14ac:dyDescent="0.25">
      <c r="B846" s="1"/>
      <c r="F846" s="3"/>
      <c r="G846" s="152"/>
      <c r="H846" t="s">
        <v>17</v>
      </c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71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  <c r="BP846" s="22"/>
      <c r="BS846" t="str">
        <f t="shared" si="32"/>
        <v>EMPTY</v>
      </c>
    </row>
    <row r="847" spans="2:71" x14ac:dyDescent="0.25">
      <c r="B847" s="1"/>
      <c r="F847" s="3"/>
      <c r="G847" s="152"/>
      <c r="H847" t="s">
        <v>17</v>
      </c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71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22"/>
      <c r="AW847" s="22"/>
      <c r="AX847" s="22"/>
      <c r="AY847" s="22"/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  <c r="BP847" s="22"/>
      <c r="BS847" t="str">
        <f t="shared" si="32"/>
        <v>EMPTY</v>
      </c>
    </row>
    <row r="848" spans="2:71" x14ac:dyDescent="0.25">
      <c r="B848" s="1"/>
      <c r="F848" s="3"/>
      <c r="G848" s="152"/>
      <c r="H848" t="s">
        <v>17</v>
      </c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71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  <c r="AQ848" s="22"/>
      <c r="AR848" s="22"/>
      <c r="AS848" s="22"/>
      <c r="AT848" s="22"/>
      <c r="AU848" s="22"/>
      <c r="AV848" s="22"/>
      <c r="AW848" s="22"/>
      <c r="AX848" s="22"/>
      <c r="AY848" s="22"/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  <c r="BP848" s="22"/>
      <c r="BS848" t="str">
        <f t="shared" si="32"/>
        <v>EMPTY</v>
      </c>
    </row>
    <row r="849" spans="2:71" x14ac:dyDescent="0.25">
      <c r="B849" s="1"/>
      <c r="F849" s="3"/>
      <c r="G849" s="15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71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  <c r="BP849" s="22"/>
      <c r="BS849" t="str">
        <f t="shared" si="32"/>
        <v>EMPTY</v>
      </c>
    </row>
    <row r="850" spans="2:71" x14ac:dyDescent="0.25">
      <c r="G850" s="152"/>
      <c r="BS850" t="str">
        <f t="shared" si="32"/>
        <v>EMPTY</v>
      </c>
    </row>
    <row r="851" spans="2:71" x14ac:dyDescent="0.25">
      <c r="G851" s="152"/>
      <c r="BS851" t="str">
        <f t="shared" si="32"/>
        <v>EMPTY</v>
      </c>
    </row>
    <row r="852" spans="2:71" x14ac:dyDescent="0.25">
      <c r="G852" s="152"/>
      <c r="BS852" t="str">
        <f t="shared" si="32"/>
        <v>EMPTY</v>
      </c>
    </row>
    <row r="853" spans="2:71" x14ac:dyDescent="0.25">
      <c r="G853" s="152"/>
      <c r="BS853" t="str">
        <f t="shared" ref="BS853:BS857" si="33">IF(COUNTA(AC853:BP853)=1,"CORRECT","EMPTY")</f>
        <v>EMPTY</v>
      </c>
    </row>
    <row r="854" spans="2:71" x14ac:dyDescent="0.25">
      <c r="G854" s="152"/>
      <c r="BS854" t="str">
        <f t="shared" si="33"/>
        <v>EMPTY</v>
      </c>
    </row>
    <row r="855" spans="2:71" x14ac:dyDescent="0.25">
      <c r="G855" s="152"/>
      <c r="BS855" t="str">
        <f t="shared" si="33"/>
        <v>EMPTY</v>
      </c>
    </row>
    <row r="856" spans="2:71" x14ac:dyDescent="0.25">
      <c r="G856" s="152"/>
      <c r="BS856" t="str">
        <f t="shared" si="33"/>
        <v>EMPTY</v>
      </c>
    </row>
    <row r="857" spans="2:71" x14ac:dyDescent="0.25">
      <c r="G857" s="152"/>
      <c r="BS857" t="str">
        <f t="shared" si="33"/>
        <v>EMPTY</v>
      </c>
    </row>
    <row r="858" spans="2:71" x14ac:dyDescent="0.25">
      <c r="G858" s="152"/>
    </row>
    <row r="859" spans="2:71" x14ac:dyDescent="0.25">
      <c r="G859" s="152"/>
    </row>
    <row r="860" spans="2:71" x14ac:dyDescent="0.25">
      <c r="G860" s="152"/>
    </row>
    <row r="861" spans="2:71" x14ac:dyDescent="0.25">
      <c r="G861" s="152"/>
    </row>
    <row r="862" spans="2:71" x14ac:dyDescent="0.25">
      <c r="G862" s="152"/>
    </row>
    <row r="863" spans="2:71" x14ac:dyDescent="0.25">
      <c r="G863" s="152"/>
    </row>
    <row r="864" spans="2:71" x14ac:dyDescent="0.25">
      <c r="G864" s="152"/>
    </row>
    <row r="865" spans="7:7" x14ac:dyDescent="0.25">
      <c r="G865" s="152"/>
    </row>
    <row r="866" spans="7:7" x14ac:dyDescent="0.25">
      <c r="G866" s="152"/>
    </row>
    <row r="867" spans="7:7" x14ac:dyDescent="0.25">
      <c r="G867" s="152"/>
    </row>
    <row r="868" spans="7:7" x14ac:dyDescent="0.25">
      <c r="G868" s="152"/>
    </row>
    <row r="869" spans="7:7" x14ac:dyDescent="0.25">
      <c r="G869" s="152"/>
    </row>
    <row r="870" spans="7:7" x14ac:dyDescent="0.25">
      <c r="G870" s="152"/>
    </row>
    <row r="871" spans="7:7" x14ac:dyDescent="0.25">
      <c r="G871" s="152"/>
    </row>
    <row r="872" spans="7:7" x14ac:dyDescent="0.25">
      <c r="G872" s="152"/>
    </row>
    <row r="873" spans="7:7" x14ac:dyDescent="0.25">
      <c r="G873" s="152"/>
    </row>
    <row r="874" spans="7:7" x14ac:dyDescent="0.25">
      <c r="G874" s="152"/>
    </row>
    <row r="875" spans="7:7" x14ac:dyDescent="0.25">
      <c r="G875" s="152"/>
    </row>
    <row r="876" spans="7:7" x14ac:dyDescent="0.25">
      <c r="G876" s="152"/>
    </row>
    <row r="877" spans="7:7" x14ac:dyDescent="0.25">
      <c r="G877" s="152"/>
    </row>
    <row r="878" spans="7:7" x14ac:dyDescent="0.25">
      <c r="G878" s="152"/>
    </row>
    <row r="879" spans="7:7" x14ac:dyDescent="0.25">
      <c r="G879" s="152"/>
    </row>
    <row r="880" spans="7:7" x14ac:dyDescent="0.25">
      <c r="G880" s="152"/>
    </row>
    <row r="881" spans="7:7" x14ac:dyDescent="0.25">
      <c r="G881" s="152"/>
    </row>
    <row r="882" spans="7:7" x14ac:dyDescent="0.25">
      <c r="G882" s="152"/>
    </row>
    <row r="883" spans="7:7" x14ac:dyDescent="0.25">
      <c r="G883" s="152"/>
    </row>
    <row r="884" spans="7:7" x14ac:dyDescent="0.25">
      <c r="G884" s="152"/>
    </row>
    <row r="885" spans="7:7" x14ac:dyDescent="0.25">
      <c r="G885" s="152"/>
    </row>
    <row r="886" spans="7:7" x14ac:dyDescent="0.25">
      <c r="G886" s="152"/>
    </row>
    <row r="887" spans="7:7" x14ac:dyDescent="0.25">
      <c r="G887" s="152"/>
    </row>
    <row r="888" spans="7:7" x14ac:dyDescent="0.25">
      <c r="G888" s="152"/>
    </row>
    <row r="889" spans="7:7" x14ac:dyDescent="0.25">
      <c r="G889" s="152"/>
    </row>
    <row r="890" spans="7:7" x14ac:dyDescent="0.25">
      <c r="G890" s="152"/>
    </row>
    <row r="891" spans="7:7" x14ac:dyDescent="0.25">
      <c r="G891" s="152"/>
    </row>
    <row r="892" spans="7:7" x14ac:dyDescent="0.25">
      <c r="G892" s="152"/>
    </row>
    <row r="893" spans="7:7" x14ac:dyDescent="0.25">
      <c r="G893" s="152"/>
    </row>
    <row r="894" spans="7:7" x14ac:dyDescent="0.25">
      <c r="G894" s="152"/>
    </row>
    <row r="895" spans="7:7" x14ac:dyDescent="0.25">
      <c r="G895" s="152"/>
    </row>
    <row r="896" spans="7:7" x14ac:dyDescent="0.25">
      <c r="G896" s="152"/>
    </row>
    <row r="897" spans="7:7" x14ac:dyDescent="0.25">
      <c r="G897" s="152"/>
    </row>
    <row r="898" spans="7:7" x14ac:dyDescent="0.25">
      <c r="G898" s="152"/>
    </row>
    <row r="899" spans="7:7" x14ac:dyDescent="0.25">
      <c r="G899" s="152"/>
    </row>
    <row r="900" spans="7:7" x14ac:dyDescent="0.25">
      <c r="G900" s="152"/>
    </row>
    <row r="901" spans="7:7" x14ac:dyDescent="0.25">
      <c r="G901" s="152"/>
    </row>
    <row r="902" spans="7:7" x14ac:dyDescent="0.25">
      <c r="G902" s="152"/>
    </row>
    <row r="903" spans="7:7" x14ac:dyDescent="0.25">
      <c r="G903" s="152"/>
    </row>
    <row r="904" spans="7:7" x14ac:dyDescent="0.25">
      <c r="G904" s="152"/>
    </row>
    <row r="905" spans="7:7" x14ac:dyDescent="0.25">
      <c r="G905" s="152"/>
    </row>
    <row r="906" spans="7:7" x14ac:dyDescent="0.25">
      <c r="G906" s="152"/>
    </row>
    <row r="907" spans="7:7" x14ac:dyDescent="0.25">
      <c r="G907" s="152"/>
    </row>
    <row r="908" spans="7:7" x14ac:dyDescent="0.25">
      <c r="G908" s="152"/>
    </row>
    <row r="909" spans="7:7" x14ac:dyDescent="0.25">
      <c r="G909" s="152"/>
    </row>
    <row r="910" spans="7:7" x14ac:dyDescent="0.25">
      <c r="G910" s="152"/>
    </row>
    <row r="911" spans="7:7" x14ac:dyDescent="0.25">
      <c r="G911" s="152"/>
    </row>
    <row r="912" spans="7:7" x14ac:dyDescent="0.25">
      <c r="G912" s="152"/>
    </row>
    <row r="913" spans="7:7" x14ac:dyDescent="0.25">
      <c r="G913" s="152"/>
    </row>
    <row r="914" spans="7:7" x14ac:dyDescent="0.25">
      <c r="G914" s="152"/>
    </row>
    <row r="915" spans="7:7" x14ac:dyDescent="0.25">
      <c r="G915" s="152"/>
    </row>
    <row r="916" spans="7:7" x14ac:dyDescent="0.25">
      <c r="G916" s="152"/>
    </row>
    <row r="917" spans="7:7" x14ac:dyDescent="0.25">
      <c r="G917" s="152"/>
    </row>
    <row r="918" spans="7:7" x14ac:dyDescent="0.25">
      <c r="G918" s="152"/>
    </row>
    <row r="919" spans="7:7" x14ac:dyDescent="0.25">
      <c r="G919" s="152"/>
    </row>
    <row r="920" spans="7:7" x14ac:dyDescent="0.25">
      <c r="G920" s="152"/>
    </row>
    <row r="921" spans="7:7" x14ac:dyDescent="0.25">
      <c r="G921" s="152"/>
    </row>
    <row r="922" spans="7:7" x14ac:dyDescent="0.25">
      <c r="G922" s="152"/>
    </row>
    <row r="923" spans="7:7" x14ac:dyDescent="0.25">
      <c r="G923" s="152"/>
    </row>
    <row r="924" spans="7:7" x14ac:dyDescent="0.25">
      <c r="G924" s="152"/>
    </row>
    <row r="925" spans="7:7" x14ac:dyDescent="0.25">
      <c r="G925" s="152"/>
    </row>
    <row r="926" spans="7:7" x14ac:dyDescent="0.25">
      <c r="G926" s="152"/>
    </row>
    <row r="927" spans="7:7" x14ac:dyDescent="0.25">
      <c r="G927" s="152"/>
    </row>
    <row r="928" spans="7:7" x14ac:dyDescent="0.25">
      <c r="G928" s="152"/>
    </row>
    <row r="929" spans="7:7" x14ac:dyDescent="0.25">
      <c r="G929" s="152"/>
    </row>
    <row r="930" spans="7:7" x14ac:dyDescent="0.25">
      <c r="G930" s="152"/>
    </row>
    <row r="931" spans="7:7" x14ac:dyDescent="0.25">
      <c r="G931" s="152"/>
    </row>
    <row r="932" spans="7:7" x14ac:dyDescent="0.25">
      <c r="G932" s="152"/>
    </row>
    <row r="933" spans="7:7" x14ac:dyDescent="0.25">
      <c r="G933" s="152"/>
    </row>
    <row r="934" spans="7:7" x14ac:dyDescent="0.25">
      <c r="G934" s="152"/>
    </row>
    <row r="935" spans="7:7" x14ac:dyDescent="0.25">
      <c r="G935" s="152"/>
    </row>
    <row r="936" spans="7:7" x14ac:dyDescent="0.25">
      <c r="G936" s="152"/>
    </row>
    <row r="937" spans="7:7" x14ac:dyDescent="0.25">
      <c r="G937" s="152"/>
    </row>
    <row r="938" spans="7:7" x14ac:dyDescent="0.25">
      <c r="G938" s="152"/>
    </row>
    <row r="939" spans="7:7" x14ac:dyDescent="0.25">
      <c r="G939" s="152"/>
    </row>
    <row r="940" spans="7:7" x14ac:dyDescent="0.25">
      <c r="G940" s="152"/>
    </row>
    <row r="941" spans="7:7" x14ac:dyDescent="0.25">
      <c r="G941" s="152"/>
    </row>
    <row r="942" spans="7:7" x14ac:dyDescent="0.25">
      <c r="G942" s="152"/>
    </row>
    <row r="943" spans="7:7" x14ac:dyDescent="0.25">
      <c r="G943" s="152"/>
    </row>
    <row r="944" spans="7:7" x14ac:dyDescent="0.25">
      <c r="G944" s="152"/>
    </row>
    <row r="945" spans="7:7" x14ac:dyDescent="0.25">
      <c r="G945" s="152"/>
    </row>
    <row r="946" spans="7:7" x14ac:dyDescent="0.25">
      <c r="G946" s="152"/>
    </row>
    <row r="947" spans="7:7" x14ac:dyDescent="0.25">
      <c r="G947" s="152"/>
    </row>
    <row r="948" spans="7:7" x14ac:dyDescent="0.25">
      <c r="G948" s="152"/>
    </row>
    <row r="949" spans="7:7" x14ac:dyDescent="0.25">
      <c r="G949" s="152"/>
    </row>
    <row r="950" spans="7:7" x14ac:dyDescent="0.25">
      <c r="G950" s="152"/>
    </row>
    <row r="951" spans="7:7" x14ac:dyDescent="0.25">
      <c r="G951" s="152"/>
    </row>
    <row r="952" spans="7:7" x14ac:dyDescent="0.25">
      <c r="G952" s="152"/>
    </row>
    <row r="953" spans="7:7" x14ac:dyDescent="0.25">
      <c r="G953" s="152"/>
    </row>
    <row r="954" spans="7:7" x14ac:dyDescent="0.25">
      <c r="G954" s="152"/>
    </row>
    <row r="955" spans="7:7" x14ac:dyDescent="0.25">
      <c r="G955" s="152"/>
    </row>
    <row r="956" spans="7:7" x14ac:dyDescent="0.25">
      <c r="G956" s="152"/>
    </row>
    <row r="957" spans="7:7" x14ac:dyDescent="0.25">
      <c r="G957" s="152"/>
    </row>
    <row r="958" spans="7:7" x14ac:dyDescent="0.25">
      <c r="G958" s="152"/>
    </row>
    <row r="959" spans="7:7" x14ac:dyDescent="0.25">
      <c r="G959" s="152"/>
    </row>
    <row r="960" spans="7:7" x14ac:dyDescent="0.25">
      <c r="G960" s="152"/>
    </row>
    <row r="961" spans="7:7" x14ac:dyDescent="0.25">
      <c r="G961" s="152"/>
    </row>
    <row r="962" spans="7:7" x14ac:dyDescent="0.25">
      <c r="G962" s="152"/>
    </row>
    <row r="963" spans="7:7" x14ac:dyDescent="0.25">
      <c r="G963" s="152"/>
    </row>
    <row r="964" spans="7:7" x14ac:dyDescent="0.25">
      <c r="G964" s="152"/>
    </row>
    <row r="965" spans="7:7" x14ac:dyDescent="0.25">
      <c r="G965" s="152"/>
    </row>
    <row r="966" spans="7:7" x14ac:dyDescent="0.25">
      <c r="G966" s="152"/>
    </row>
    <row r="967" spans="7:7" x14ac:dyDescent="0.25">
      <c r="G967" s="152"/>
    </row>
    <row r="968" spans="7:7" x14ac:dyDescent="0.25">
      <c r="G968" s="152"/>
    </row>
    <row r="969" spans="7:7" x14ac:dyDescent="0.25">
      <c r="G969" s="152"/>
    </row>
    <row r="970" spans="7:7" x14ac:dyDescent="0.25">
      <c r="G970" s="152"/>
    </row>
    <row r="971" spans="7:7" x14ac:dyDescent="0.25">
      <c r="G971" s="152"/>
    </row>
    <row r="972" spans="7:7" x14ac:dyDescent="0.25">
      <c r="G972" s="152"/>
    </row>
    <row r="973" spans="7:7" x14ac:dyDescent="0.25">
      <c r="G973" s="152"/>
    </row>
    <row r="974" spans="7:7" x14ac:dyDescent="0.25">
      <c r="G974" s="152"/>
    </row>
    <row r="975" spans="7:7" x14ac:dyDescent="0.25">
      <c r="G975" s="152"/>
    </row>
    <row r="976" spans="7:7" x14ac:dyDescent="0.25">
      <c r="G976" s="152"/>
    </row>
    <row r="977" spans="7:7" x14ac:dyDescent="0.25">
      <c r="G977" s="152"/>
    </row>
    <row r="978" spans="7:7" x14ac:dyDescent="0.25">
      <c r="G978" s="152"/>
    </row>
    <row r="979" spans="7:7" x14ac:dyDescent="0.25">
      <c r="G979" s="152"/>
    </row>
    <row r="980" spans="7:7" x14ac:dyDescent="0.25">
      <c r="G980" s="152"/>
    </row>
    <row r="981" spans="7:7" x14ac:dyDescent="0.25">
      <c r="G981" s="152"/>
    </row>
    <row r="982" spans="7:7" x14ac:dyDescent="0.25">
      <c r="G982" s="152"/>
    </row>
    <row r="983" spans="7:7" x14ac:dyDescent="0.25">
      <c r="G983" s="152"/>
    </row>
    <row r="984" spans="7:7" x14ac:dyDescent="0.25">
      <c r="G984" s="152"/>
    </row>
    <row r="985" spans="7:7" x14ac:dyDescent="0.25">
      <c r="G985" s="152"/>
    </row>
    <row r="986" spans="7:7" x14ac:dyDescent="0.25">
      <c r="G986" s="152"/>
    </row>
    <row r="987" spans="7:7" x14ac:dyDescent="0.25">
      <c r="G987" s="152"/>
    </row>
    <row r="988" spans="7:7" x14ac:dyDescent="0.25">
      <c r="G988" s="152"/>
    </row>
    <row r="989" spans="7:7" x14ac:dyDescent="0.25">
      <c r="G989" s="152"/>
    </row>
    <row r="990" spans="7:7" x14ac:dyDescent="0.25">
      <c r="G990" s="152"/>
    </row>
    <row r="991" spans="7:7" x14ac:dyDescent="0.25">
      <c r="G991" s="152"/>
    </row>
    <row r="992" spans="7:7" x14ac:dyDescent="0.25">
      <c r="G992" s="152"/>
    </row>
    <row r="993" spans="7:7" x14ac:dyDescent="0.25">
      <c r="G993" s="152"/>
    </row>
    <row r="994" spans="7:7" x14ac:dyDescent="0.25">
      <c r="G994" s="152"/>
    </row>
    <row r="995" spans="7:7" x14ac:dyDescent="0.25">
      <c r="G995" s="152"/>
    </row>
    <row r="996" spans="7:7" x14ac:dyDescent="0.25">
      <c r="G996" s="152"/>
    </row>
    <row r="997" spans="7:7" x14ac:dyDescent="0.25">
      <c r="G997" s="152"/>
    </row>
    <row r="998" spans="7:7" x14ac:dyDescent="0.25">
      <c r="G998" s="152"/>
    </row>
    <row r="999" spans="7:7" x14ac:dyDescent="0.25">
      <c r="G999" s="152"/>
    </row>
    <row r="1000" spans="7:7" x14ac:dyDescent="0.25">
      <c r="G1000" s="152"/>
    </row>
    <row r="1001" spans="7:7" x14ac:dyDescent="0.25">
      <c r="G1001" s="152"/>
    </row>
    <row r="1002" spans="7:7" x14ac:dyDescent="0.25">
      <c r="G1002" s="152"/>
    </row>
    <row r="1003" spans="7:7" x14ac:dyDescent="0.25">
      <c r="G1003" s="152"/>
    </row>
    <row r="1004" spans="7:7" x14ac:dyDescent="0.25">
      <c r="G1004" s="152"/>
    </row>
    <row r="1005" spans="7:7" x14ac:dyDescent="0.25">
      <c r="G1005" s="152"/>
    </row>
    <row r="1006" spans="7:7" x14ac:dyDescent="0.25">
      <c r="G1006" s="152"/>
    </row>
    <row r="1007" spans="7:7" x14ac:dyDescent="0.25">
      <c r="G1007" s="152"/>
    </row>
    <row r="1008" spans="7:7" x14ac:dyDescent="0.25">
      <c r="G1008" s="152"/>
    </row>
    <row r="1009" spans="7:7" x14ac:dyDescent="0.25">
      <c r="G1009" s="152"/>
    </row>
    <row r="1010" spans="7:7" x14ac:dyDescent="0.25">
      <c r="G1010" s="152"/>
    </row>
    <row r="1011" spans="7:7" x14ac:dyDescent="0.25">
      <c r="G1011" s="152"/>
    </row>
    <row r="1012" spans="7:7" x14ac:dyDescent="0.25">
      <c r="G1012" s="152"/>
    </row>
    <row r="1013" spans="7:7" x14ac:dyDescent="0.25">
      <c r="G1013" s="152"/>
    </row>
    <row r="1014" spans="7:7" x14ac:dyDescent="0.25">
      <c r="G1014" s="152"/>
    </row>
    <row r="1015" spans="7:7" x14ac:dyDescent="0.25">
      <c r="G1015" s="152"/>
    </row>
    <row r="1016" spans="7:7" x14ac:dyDescent="0.25">
      <c r="G1016" s="152"/>
    </row>
    <row r="1017" spans="7:7" x14ac:dyDescent="0.25">
      <c r="G1017" s="152"/>
    </row>
    <row r="1018" spans="7:7" x14ac:dyDescent="0.25">
      <c r="G1018" s="152"/>
    </row>
    <row r="1019" spans="7:7" x14ac:dyDescent="0.25">
      <c r="G1019" s="152"/>
    </row>
    <row r="1020" spans="7:7" x14ac:dyDescent="0.25">
      <c r="G1020" s="152"/>
    </row>
    <row r="1021" spans="7:7" x14ac:dyDescent="0.25">
      <c r="G1021" s="152"/>
    </row>
    <row r="1022" spans="7:7" x14ac:dyDescent="0.25">
      <c r="G1022" s="152"/>
    </row>
    <row r="1023" spans="7:7" x14ac:dyDescent="0.25">
      <c r="G1023" s="152"/>
    </row>
    <row r="1024" spans="7:7" x14ac:dyDescent="0.25">
      <c r="G1024" s="152"/>
    </row>
    <row r="1025" spans="7:7" x14ac:dyDescent="0.25">
      <c r="G1025" s="152"/>
    </row>
    <row r="1026" spans="7:7" x14ac:dyDescent="0.25">
      <c r="G1026" s="152"/>
    </row>
    <row r="1027" spans="7:7" x14ac:dyDescent="0.25">
      <c r="G1027" s="152"/>
    </row>
    <row r="1028" spans="7:7" x14ac:dyDescent="0.25">
      <c r="G1028" s="152"/>
    </row>
    <row r="1029" spans="7:7" x14ac:dyDescent="0.25">
      <c r="G1029" s="152"/>
    </row>
    <row r="1030" spans="7:7" x14ac:dyDescent="0.25">
      <c r="G1030" s="152"/>
    </row>
    <row r="1031" spans="7:7" x14ac:dyDescent="0.25">
      <c r="G1031" s="152"/>
    </row>
    <row r="1032" spans="7:7" x14ac:dyDescent="0.25">
      <c r="G1032" s="152"/>
    </row>
    <row r="1033" spans="7:7" x14ac:dyDescent="0.25">
      <c r="G1033" s="152"/>
    </row>
    <row r="1034" spans="7:7" x14ac:dyDescent="0.25">
      <c r="G1034" s="152"/>
    </row>
    <row r="1035" spans="7:7" x14ac:dyDescent="0.25">
      <c r="G1035" s="152"/>
    </row>
    <row r="1036" spans="7:7" x14ac:dyDescent="0.25">
      <c r="G1036" s="152"/>
    </row>
    <row r="1037" spans="7:7" x14ac:dyDescent="0.25">
      <c r="G1037" s="152"/>
    </row>
    <row r="1038" spans="7:7" x14ac:dyDescent="0.25">
      <c r="G1038" s="152"/>
    </row>
    <row r="1039" spans="7:7" x14ac:dyDescent="0.25">
      <c r="G1039" s="152"/>
    </row>
    <row r="1040" spans="7:7" x14ac:dyDescent="0.25">
      <c r="G1040" s="152"/>
    </row>
    <row r="1041" spans="7:7" x14ac:dyDescent="0.25">
      <c r="G1041" s="152"/>
    </row>
    <row r="1042" spans="7:7" x14ac:dyDescent="0.25">
      <c r="G1042" s="152"/>
    </row>
    <row r="1043" spans="7:7" x14ac:dyDescent="0.25">
      <c r="G1043" s="152"/>
    </row>
    <row r="1044" spans="7:7" x14ac:dyDescent="0.25">
      <c r="G1044" s="152"/>
    </row>
    <row r="1045" spans="7:7" x14ac:dyDescent="0.25">
      <c r="G1045" s="152"/>
    </row>
    <row r="1046" spans="7:7" x14ac:dyDescent="0.25">
      <c r="G1046" s="152"/>
    </row>
    <row r="1047" spans="7:7" x14ac:dyDescent="0.25">
      <c r="G1047" s="152"/>
    </row>
    <row r="1048" spans="7:7" x14ac:dyDescent="0.25">
      <c r="G1048" s="152"/>
    </row>
    <row r="1049" spans="7:7" x14ac:dyDescent="0.25">
      <c r="G1049" s="152"/>
    </row>
    <row r="1050" spans="7:7" x14ac:dyDescent="0.25">
      <c r="G1050" s="152"/>
    </row>
    <row r="1051" spans="7:7" x14ac:dyDescent="0.25">
      <c r="G1051" s="152"/>
    </row>
    <row r="1052" spans="7:7" x14ac:dyDescent="0.25">
      <c r="G1052" s="152"/>
    </row>
    <row r="1053" spans="7:7" x14ac:dyDescent="0.25">
      <c r="G1053" s="152"/>
    </row>
    <row r="1054" spans="7:7" x14ac:dyDescent="0.25">
      <c r="G1054" s="152"/>
    </row>
    <row r="1055" spans="7:7" x14ac:dyDescent="0.25">
      <c r="G1055" s="152"/>
    </row>
    <row r="1056" spans="7:7" x14ac:dyDescent="0.25">
      <c r="G1056" s="152"/>
    </row>
    <row r="1057" spans="7:7" x14ac:dyDescent="0.25">
      <c r="G1057" s="152"/>
    </row>
    <row r="1058" spans="7:7" x14ac:dyDescent="0.25">
      <c r="G1058" s="152"/>
    </row>
    <row r="1059" spans="7:7" x14ac:dyDescent="0.25">
      <c r="G1059" s="152"/>
    </row>
    <row r="1060" spans="7:7" x14ac:dyDescent="0.25">
      <c r="G1060" s="152"/>
    </row>
    <row r="1061" spans="7:7" x14ac:dyDescent="0.25">
      <c r="G1061" s="152"/>
    </row>
    <row r="1062" spans="7:7" x14ac:dyDescent="0.25">
      <c r="G1062" s="152"/>
    </row>
    <row r="1063" spans="7:7" x14ac:dyDescent="0.25">
      <c r="G1063" s="152"/>
    </row>
    <row r="1064" spans="7:7" x14ac:dyDescent="0.25">
      <c r="G1064" s="152"/>
    </row>
    <row r="1065" spans="7:7" x14ac:dyDescent="0.25">
      <c r="G1065" s="152"/>
    </row>
    <row r="1066" spans="7:7" x14ac:dyDescent="0.25">
      <c r="G1066" s="152"/>
    </row>
    <row r="1067" spans="7:7" x14ac:dyDescent="0.25">
      <c r="G1067" s="152"/>
    </row>
    <row r="1068" spans="7:7" x14ac:dyDescent="0.25">
      <c r="G1068" s="152"/>
    </row>
    <row r="1069" spans="7:7" x14ac:dyDescent="0.25">
      <c r="G1069" s="152"/>
    </row>
    <row r="1070" spans="7:7" x14ac:dyDescent="0.25">
      <c r="G1070" s="152"/>
    </row>
    <row r="1071" spans="7:7" x14ac:dyDescent="0.25">
      <c r="G1071" s="152"/>
    </row>
    <row r="1072" spans="7:7" x14ac:dyDescent="0.25">
      <c r="G1072" s="152"/>
    </row>
    <row r="1073" spans="7:7" x14ac:dyDescent="0.25">
      <c r="G1073" s="152"/>
    </row>
    <row r="1074" spans="7:7" x14ac:dyDescent="0.25">
      <c r="G1074" s="152"/>
    </row>
    <row r="1075" spans="7:7" x14ac:dyDescent="0.25">
      <c r="G1075" s="152"/>
    </row>
    <row r="1076" spans="7:7" x14ac:dyDescent="0.25">
      <c r="G1076" s="152"/>
    </row>
    <row r="1077" spans="7:7" x14ac:dyDescent="0.25">
      <c r="G1077" s="152"/>
    </row>
    <row r="1078" spans="7:7" x14ac:dyDescent="0.25">
      <c r="G1078" s="152"/>
    </row>
    <row r="1079" spans="7:7" x14ac:dyDescent="0.25">
      <c r="G1079" s="152"/>
    </row>
    <row r="1080" spans="7:7" x14ac:dyDescent="0.25">
      <c r="G1080" s="152"/>
    </row>
    <row r="1081" spans="7:7" x14ac:dyDescent="0.25">
      <c r="G1081" s="152"/>
    </row>
    <row r="1082" spans="7:7" x14ac:dyDescent="0.25">
      <c r="G1082" s="152"/>
    </row>
    <row r="1083" spans="7:7" x14ac:dyDescent="0.25">
      <c r="G1083" s="152"/>
    </row>
    <row r="1084" spans="7:7" x14ac:dyDescent="0.25">
      <c r="G1084" s="152"/>
    </row>
    <row r="1085" spans="7:7" x14ac:dyDescent="0.25">
      <c r="G1085" s="152"/>
    </row>
    <row r="1086" spans="7:7" x14ac:dyDescent="0.25">
      <c r="G1086" s="152"/>
    </row>
    <row r="1087" spans="7:7" x14ac:dyDescent="0.25">
      <c r="G1087" s="152"/>
    </row>
    <row r="1088" spans="7:7" x14ac:dyDescent="0.25">
      <c r="G1088" s="152"/>
    </row>
    <row r="1089" spans="7:7" x14ac:dyDescent="0.25">
      <c r="G1089" s="152"/>
    </row>
    <row r="1090" spans="7:7" x14ac:dyDescent="0.25">
      <c r="G1090" s="152"/>
    </row>
    <row r="1091" spans="7:7" x14ac:dyDescent="0.25">
      <c r="G1091" s="152"/>
    </row>
    <row r="1092" spans="7:7" x14ac:dyDescent="0.25">
      <c r="G1092" s="152"/>
    </row>
    <row r="1093" spans="7:7" x14ac:dyDescent="0.25">
      <c r="G1093" s="152"/>
    </row>
    <row r="1094" spans="7:7" x14ac:dyDescent="0.25">
      <c r="G1094" s="152"/>
    </row>
    <row r="1095" spans="7:7" x14ac:dyDescent="0.25">
      <c r="G1095" s="152"/>
    </row>
    <row r="1096" spans="7:7" x14ac:dyDescent="0.25">
      <c r="G1096" s="152"/>
    </row>
    <row r="1097" spans="7:7" x14ac:dyDescent="0.25">
      <c r="G1097" s="152"/>
    </row>
  </sheetData>
  <conditionalFormatting sqref="C13:C15">
    <cfRule type="cellIs" dxfId="1373" priority="1425" operator="greaterThan">
      <formula>3</formula>
    </cfRule>
  </conditionalFormatting>
  <conditionalFormatting sqref="K24:P24 H57:Y57 S59:Y59 R60:Y60 T61:Y61 K61:R61 K68:Y75 U24:Y64 K66:Y66 U68:Y79 U81:Y81 N82:Y82 S87:Y87 T89:Y102 T104:Y106 T103 K89:S106 K111:Y111 K118:Y120 Y123 K136:Y136 K145:X145 K164:Y164 K179:Y179 K177:Q177 K186:Y189 K196:Y196 K204:Y204 K212:Y213 Y114:Y115 T221:Y221 Y230:Y231 K236:Y237 K223:Y225 W250:Y250 K254:Y255 U256:Y256 K264:Y264 W246:Y247 W257:Y260 W263:Y263 K273:S273 W265:Y266 V267:Y270 T272:Y273 K286:Y286 V274:Y276 V278:Y279 V281:X282 V285:Y285 V287:Y292 V294:X295 V296:Y296 V299:Y299 K300:Y301 K297:Y298 K303:Y303 K312:Y314 K315:N315 K322:R327 K329:R329 T329:Y329 T322:Y327 V328:Y328 W330:Y335 J336:Y336 X337:Y337 J338:Y338 X339:Y339 J340:Y849">
    <cfRule type="containsText" dxfId="1372" priority="1423" operator="containsText" text="N">
      <formula>NOT(ISERROR(SEARCH("N",H24)))</formula>
    </cfRule>
    <cfRule type="containsText" dxfId="1371" priority="1424" operator="containsText" text="Y">
      <formula>NOT(ISERROR(SEARCH("Y",H24)))</formula>
    </cfRule>
  </conditionalFormatting>
  <conditionalFormatting sqref="AC24:AY59 F24:F65 AP24:AS75 F67:F90 F107:F225 AC60:BP90 BB24:BP59 F227:F367 F374:F398 F403:F557 F568:F849 AC107:BP849">
    <cfRule type="containsText" dxfId="1370" priority="1421" operator="containsText" text="C">
      <formula>NOT(ISERROR(SEARCH("C",F24)))</formula>
    </cfRule>
    <cfRule type="containsText" dxfId="1369" priority="1422" operator="containsText" text="W">
      <formula>NOT(ISERROR(SEARCH("W",F24)))</formula>
    </cfRule>
  </conditionalFormatting>
  <conditionalFormatting sqref="T24:Y24">
    <cfRule type="containsText" dxfId="1368" priority="1419" operator="containsText" text="N">
      <formula>NOT(ISERROR(SEARCH("N",T24)))</formula>
    </cfRule>
    <cfRule type="containsText" dxfId="1367" priority="1420" operator="containsText" text="Y">
      <formula>NOT(ISERROR(SEARCH("Y",T24)))</formula>
    </cfRule>
  </conditionalFormatting>
  <conditionalFormatting sqref="Q24:S24 S24:S34">
    <cfRule type="containsText" dxfId="1366" priority="1417" operator="containsText" text="N">
      <formula>NOT(ISERROR(SEARCH("N",Q24)))</formula>
    </cfRule>
    <cfRule type="containsText" dxfId="1365" priority="1418" operator="containsText" text="Y">
      <formula>NOT(ISERROR(SEARCH("Y",Q24)))</formula>
    </cfRule>
  </conditionalFormatting>
  <conditionalFormatting sqref="K25:P25">
    <cfRule type="containsText" dxfId="1364" priority="1409" operator="containsText" text="N">
      <formula>NOT(ISERROR(SEARCH("N",K25)))</formula>
    </cfRule>
    <cfRule type="containsText" dxfId="1363" priority="1410" operator="containsText" text="Y">
      <formula>NOT(ISERROR(SEARCH("Y",K25)))</formula>
    </cfRule>
  </conditionalFormatting>
  <conditionalFormatting sqref="T25:Y25">
    <cfRule type="containsText" dxfId="1362" priority="1407" operator="containsText" text="N">
      <formula>NOT(ISERROR(SEARCH("N",T25)))</formula>
    </cfRule>
    <cfRule type="containsText" dxfId="1361" priority="1408" operator="containsText" text="Y">
      <formula>NOT(ISERROR(SEARCH("Y",T25)))</formula>
    </cfRule>
  </conditionalFormatting>
  <conditionalFormatting sqref="Q25:S25">
    <cfRule type="containsText" dxfId="1360" priority="1405" operator="containsText" text="N">
      <formula>NOT(ISERROR(SEARCH("N",Q25)))</formula>
    </cfRule>
    <cfRule type="containsText" dxfId="1359" priority="1406" operator="containsText" text="Y">
      <formula>NOT(ISERROR(SEARCH("Y",Q25)))</formula>
    </cfRule>
  </conditionalFormatting>
  <conditionalFormatting sqref="K26:P26">
    <cfRule type="containsText" dxfId="1358" priority="1403" operator="containsText" text="N">
      <formula>NOT(ISERROR(SEARCH("N",K26)))</formula>
    </cfRule>
    <cfRule type="containsText" dxfId="1357" priority="1404" operator="containsText" text="Y">
      <formula>NOT(ISERROR(SEARCH("Y",K26)))</formula>
    </cfRule>
  </conditionalFormatting>
  <conditionalFormatting sqref="T26:Y26">
    <cfRule type="containsText" dxfId="1356" priority="1401" operator="containsText" text="N">
      <formula>NOT(ISERROR(SEARCH("N",T26)))</formula>
    </cfRule>
    <cfRule type="containsText" dxfId="1355" priority="1402" operator="containsText" text="Y">
      <formula>NOT(ISERROR(SEARCH("Y",T26)))</formula>
    </cfRule>
  </conditionalFormatting>
  <conditionalFormatting sqref="Q26:S26">
    <cfRule type="containsText" dxfId="1354" priority="1399" operator="containsText" text="N">
      <formula>NOT(ISERROR(SEARCH("N",Q26)))</formula>
    </cfRule>
    <cfRule type="containsText" dxfId="1353" priority="1400" operator="containsText" text="Y">
      <formula>NOT(ISERROR(SEARCH("Y",Q26)))</formula>
    </cfRule>
  </conditionalFormatting>
  <conditionalFormatting sqref="K27:P27">
    <cfRule type="containsText" dxfId="1352" priority="1397" operator="containsText" text="N">
      <formula>NOT(ISERROR(SEARCH("N",K27)))</formula>
    </cfRule>
    <cfRule type="containsText" dxfId="1351" priority="1398" operator="containsText" text="Y">
      <formula>NOT(ISERROR(SEARCH("Y",K27)))</formula>
    </cfRule>
  </conditionalFormatting>
  <conditionalFormatting sqref="T27:Y27">
    <cfRule type="containsText" dxfId="1350" priority="1395" operator="containsText" text="N">
      <formula>NOT(ISERROR(SEARCH("N",T27)))</formula>
    </cfRule>
    <cfRule type="containsText" dxfId="1349" priority="1396" operator="containsText" text="Y">
      <formula>NOT(ISERROR(SEARCH("Y",T27)))</formula>
    </cfRule>
  </conditionalFormatting>
  <conditionalFormatting sqref="Q27:S27">
    <cfRule type="containsText" dxfId="1348" priority="1393" operator="containsText" text="N">
      <formula>NOT(ISERROR(SEARCH("N",Q27)))</formula>
    </cfRule>
    <cfRule type="containsText" dxfId="1347" priority="1394" operator="containsText" text="Y">
      <formula>NOT(ISERROR(SEARCH("Y",Q27)))</formula>
    </cfRule>
  </conditionalFormatting>
  <conditionalFormatting sqref="AZ24:BA59">
    <cfRule type="containsText" dxfId="1346" priority="1389" operator="containsText" text="C">
      <formula>NOT(ISERROR(SEARCH("C",AZ24)))</formula>
    </cfRule>
    <cfRule type="containsText" dxfId="1345" priority="1390" operator="containsText" text="W">
      <formula>NOT(ISERROR(SEARCH("W",AZ24)))</formula>
    </cfRule>
  </conditionalFormatting>
  <conditionalFormatting sqref="K28:P28">
    <cfRule type="containsText" dxfId="1344" priority="1387" operator="containsText" text="N">
      <formula>NOT(ISERROR(SEARCH("N",K28)))</formula>
    </cfRule>
    <cfRule type="containsText" dxfId="1343" priority="1388" operator="containsText" text="Y">
      <formula>NOT(ISERROR(SEARCH("Y",K28)))</formula>
    </cfRule>
  </conditionalFormatting>
  <conditionalFormatting sqref="T28:Y28">
    <cfRule type="containsText" dxfId="1342" priority="1385" operator="containsText" text="N">
      <formula>NOT(ISERROR(SEARCH("N",T28)))</formula>
    </cfRule>
    <cfRule type="containsText" dxfId="1341" priority="1386" operator="containsText" text="Y">
      <formula>NOT(ISERROR(SEARCH("Y",T28)))</formula>
    </cfRule>
  </conditionalFormatting>
  <conditionalFormatting sqref="Q28:S28">
    <cfRule type="containsText" dxfId="1340" priority="1383" operator="containsText" text="N">
      <formula>NOT(ISERROR(SEARCH("N",Q28)))</formula>
    </cfRule>
    <cfRule type="containsText" dxfId="1339" priority="1384" operator="containsText" text="Y">
      <formula>NOT(ISERROR(SEARCH("Y",Q28)))</formula>
    </cfRule>
  </conditionalFormatting>
  <conditionalFormatting sqref="K29:P29">
    <cfRule type="containsText" dxfId="1338" priority="1381" operator="containsText" text="N">
      <formula>NOT(ISERROR(SEARCH("N",K29)))</formula>
    </cfRule>
    <cfRule type="containsText" dxfId="1337" priority="1382" operator="containsText" text="Y">
      <formula>NOT(ISERROR(SEARCH("Y",K29)))</formula>
    </cfRule>
  </conditionalFormatting>
  <conditionalFormatting sqref="T29:Y29">
    <cfRule type="containsText" dxfId="1336" priority="1379" operator="containsText" text="N">
      <formula>NOT(ISERROR(SEARCH("N",T29)))</formula>
    </cfRule>
    <cfRule type="containsText" dxfId="1335" priority="1380" operator="containsText" text="Y">
      <formula>NOT(ISERROR(SEARCH("Y",T29)))</formula>
    </cfRule>
  </conditionalFormatting>
  <conditionalFormatting sqref="Q29:S29">
    <cfRule type="containsText" dxfId="1334" priority="1377" operator="containsText" text="N">
      <formula>NOT(ISERROR(SEARCH("N",Q29)))</formula>
    </cfRule>
    <cfRule type="containsText" dxfId="1333" priority="1378" operator="containsText" text="Y">
      <formula>NOT(ISERROR(SEARCH("Y",Q29)))</formula>
    </cfRule>
  </conditionalFormatting>
  <conditionalFormatting sqref="K30:P30">
    <cfRule type="containsText" dxfId="1332" priority="1375" operator="containsText" text="N">
      <formula>NOT(ISERROR(SEARCH("N",K30)))</formula>
    </cfRule>
    <cfRule type="containsText" dxfId="1331" priority="1376" operator="containsText" text="Y">
      <formula>NOT(ISERROR(SEARCH("Y",K30)))</formula>
    </cfRule>
  </conditionalFormatting>
  <conditionalFormatting sqref="T30:Y30">
    <cfRule type="containsText" dxfId="1330" priority="1373" operator="containsText" text="N">
      <formula>NOT(ISERROR(SEARCH("N",T30)))</formula>
    </cfRule>
    <cfRule type="containsText" dxfId="1329" priority="1374" operator="containsText" text="Y">
      <formula>NOT(ISERROR(SEARCH("Y",T30)))</formula>
    </cfRule>
  </conditionalFormatting>
  <conditionalFormatting sqref="Q30:S30">
    <cfRule type="containsText" dxfId="1328" priority="1371" operator="containsText" text="N">
      <formula>NOT(ISERROR(SEARCH("N",Q30)))</formula>
    </cfRule>
    <cfRule type="containsText" dxfId="1327" priority="1372" operator="containsText" text="Y">
      <formula>NOT(ISERROR(SEARCH("Y",Q30)))</formula>
    </cfRule>
  </conditionalFormatting>
  <conditionalFormatting sqref="K31:P31">
    <cfRule type="containsText" dxfId="1326" priority="1369" operator="containsText" text="N">
      <formula>NOT(ISERROR(SEARCH("N",K31)))</formula>
    </cfRule>
    <cfRule type="containsText" dxfId="1325" priority="1370" operator="containsText" text="Y">
      <formula>NOT(ISERROR(SEARCH("Y",K31)))</formula>
    </cfRule>
  </conditionalFormatting>
  <conditionalFormatting sqref="T31:Y31">
    <cfRule type="containsText" dxfId="1324" priority="1367" operator="containsText" text="N">
      <formula>NOT(ISERROR(SEARCH("N",T31)))</formula>
    </cfRule>
    <cfRule type="containsText" dxfId="1323" priority="1368" operator="containsText" text="Y">
      <formula>NOT(ISERROR(SEARCH("Y",T31)))</formula>
    </cfRule>
  </conditionalFormatting>
  <conditionalFormatting sqref="Q31:S31">
    <cfRule type="containsText" dxfId="1322" priority="1365" operator="containsText" text="N">
      <formula>NOT(ISERROR(SEARCH("N",Q31)))</formula>
    </cfRule>
    <cfRule type="containsText" dxfId="1321" priority="1366" operator="containsText" text="Y">
      <formula>NOT(ISERROR(SEARCH("Y",Q31)))</formula>
    </cfRule>
  </conditionalFormatting>
  <conditionalFormatting sqref="K32:P32">
    <cfRule type="containsText" dxfId="1320" priority="1363" operator="containsText" text="N">
      <formula>NOT(ISERROR(SEARCH("N",K32)))</formula>
    </cfRule>
    <cfRule type="containsText" dxfId="1319" priority="1364" operator="containsText" text="Y">
      <formula>NOT(ISERROR(SEARCH("Y",K32)))</formula>
    </cfRule>
  </conditionalFormatting>
  <conditionalFormatting sqref="K32:Y48">
    <cfRule type="containsText" dxfId="1318" priority="1361" operator="containsText" text="N">
      <formula>NOT(ISERROR(SEARCH("N",K32)))</formula>
    </cfRule>
    <cfRule type="containsText" dxfId="1317" priority="1362" operator="containsText" text="Y">
      <formula>NOT(ISERROR(SEARCH("Y",K32)))</formula>
    </cfRule>
  </conditionalFormatting>
  <conditionalFormatting sqref="Q32:S32">
    <cfRule type="containsText" dxfId="1316" priority="1359" operator="containsText" text="N">
      <formula>NOT(ISERROR(SEARCH("N",Q32)))</formula>
    </cfRule>
    <cfRule type="containsText" dxfId="1315" priority="1360" operator="containsText" text="Y">
      <formula>NOT(ISERROR(SEARCH("Y",Q32)))</formula>
    </cfRule>
  </conditionalFormatting>
  <conditionalFormatting sqref="AC20:BP22">
    <cfRule type="cellIs" dxfId="1314" priority="1356" operator="lessThanOrEqual">
      <formula>$D$13</formula>
    </cfRule>
    <cfRule type="cellIs" dxfId="1313" priority="1358" operator="greaterThan">
      <formula>$D$15</formula>
    </cfRule>
  </conditionalFormatting>
  <conditionalFormatting sqref="AC23:BG23 BI23:BP23 AC20:BP22">
    <cfRule type="containsText" dxfId="1312" priority="1357" operator="containsText" text="NA">
      <formula>NOT(ISERROR(SEARCH("NA",AC20)))</formula>
    </cfRule>
  </conditionalFormatting>
  <conditionalFormatting sqref="K49:Y49">
    <cfRule type="containsText" dxfId="1311" priority="1354" operator="containsText" text="N">
      <formula>NOT(ISERROR(SEARCH("N",K49)))</formula>
    </cfRule>
    <cfRule type="containsText" dxfId="1310" priority="1355" operator="containsText" text="Y">
      <formula>NOT(ISERROR(SEARCH("Y",K49)))</formula>
    </cfRule>
  </conditionalFormatting>
  <conditionalFormatting sqref="K50:Y50">
    <cfRule type="containsText" dxfId="1309" priority="1352" operator="containsText" text="N">
      <formula>NOT(ISERROR(SEARCH("N",K50)))</formula>
    </cfRule>
    <cfRule type="containsText" dxfId="1308" priority="1353" operator="containsText" text="Y">
      <formula>NOT(ISERROR(SEARCH("Y",K50)))</formula>
    </cfRule>
  </conditionalFormatting>
  <conditionalFormatting sqref="K51:Y51">
    <cfRule type="containsText" dxfId="1307" priority="1350" operator="containsText" text="N">
      <formula>NOT(ISERROR(SEARCH("N",K51)))</formula>
    </cfRule>
    <cfRule type="containsText" dxfId="1306" priority="1351" operator="containsText" text="Y">
      <formula>NOT(ISERROR(SEARCH("Y",K51)))</formula>
    </cfRule>
  </conditionalFormatting>
  <conditionalFormatting sqref="K52:Y52">
    <cfRule type="containsText" dxfId="1305" priority="1348" operator="containsText" text="N">
      <formula>NOT(ISERROR(SEARCH("N",K52)))</formula>
    </cfRule>
    <cfRule type="containsText" dxfId="1304" priority="1349" operator="containsText" text="Y">
      <formula>NOT(ISERROR(SEARCH("Y",K52)))</formula>
    </cfRule>
  </conditionalFormatting>
  <conditionalFormatting sqref="K53:R53 T53:Y53">
    <cfRule type="containsText" dxfId="1303" priority="1346" operator="containsText" text="N">
      <formula>NOT(ISERROR(SEARCH("N",K53)))</formula>
    </cfRule>
    <cfRule type="containsText" dxfId="1302" priority="1347" operator="containsText" text="Y">
      <formula>NOT(ISERROR(SEARCH("Y",K53)))</formula>
    </cfRule>
  </conditionalFormatting>
  <conditionalFormatting sqref="K54:R54 T54:Y54">
    <cfRule type="containsText" dxfId="1301" priority="1344" operator="containsText" text="N">
      <formula>NOT(ISERROR(SEARCH("N",K54)))</formula>
    </cfRule>
    <cfRule type="containsText" dxfId="1300" priority="1345" operator="containsText" text="Y">
      <formula>NOT(ISERROR(SEARCH("Y",K54)))</formula>
    </cfRule>
  </conditionalFormatting>
  <conditionalFormatting sqref="K55:Y55">
    <cfRule type="containsText" dxfId="1299" priority="1342" operator="containsText" text="N">
      <formula>NOT(ISERROR(SEARCH("N",K55)))</formula>
    </cfRule>
    <cfRule type="containsText" dxfId="1298" priority="1343" operator="containsText" text="Y">
      <formula>NOT(ISERROR(SEARCH("Y",K55)))</formula>
    </cfRule>
  </conditionalFormatting>
  <conditionalFormatting sqref="K56:Y56">
    <cfRule type="containsText" dxfId="1297" priority="1340" operator="containsText" text="N">
      <formula>NOT(ISERROR(SEARCH("N",K56)))</formula>
    </cfRule>
    <cfRule type="containsText" dxfId="1296" priority="1341" operator="containsText" text="Y">
      <formula>NOT(ISERROR(SEARCH("Y",K56)))</formula>
    </cfRule>
  </conditionalFormatting>
  <conditionalFormatting sqref="S53:S54">
    <cfRule type="containsText" dxfId="1295" priority="1338" operator="containsText" text="N">
      <formula>NOT(ISERROR(SEARCH("N",S53)))</formula>
    </cfRule>
    <cfRule type="containsText" dxfId="1294" priority="1339" operator="containsText" text="Y">
      <formula>NOT(ISERROR(SEARCH("Y",S53)))</formula>
    </cfRule>
  </conditionalFormatting>
  <conditionalFormatting sqref="K58:Y58">
    <cfRule type="containsText" dxfId="1293" priority="1336" operator="containsText" text="N">
      <formula>NOT(ISERROR(SEARCH("N",K58)))</formula>
    </cfRule>
    <cfRule type="containsText" dxfId="1292" priority="1337" operator="containsText" text="Y">
      <formula>NOT(ISERROR(SEARCH("Y",K58)))</formula>
    </cfRule>
  </conditionalFormatting>
  <conditionalFormatting sqref="K59:R59">
    <cfRule type="containsText" dxfId="1291" priority="1334" operator="containsText" text="N">
      <formula>NOT(ISERROR(SEARCH("N",K59)))</formula>
    </cfRule>
    <cfRule type="containsText" dxfId="1290" priority="1335" operator="containsText" text="Y">
      <formula>NOT(ISERROR(SEARCH("Y",K59)))</formula>
    </cfRule>
  </conditionalFormatting>
  <conditionalFormatting sqref="K60:Q60">
    <cfRule type="containsText" dxfId="1289" priority="1332" operator="containsText" text="N">
      <formula>NOT(ISERROR(SEARCH("N",K60)))</formula>
    </cfRule>
    <cfRule type="containsText" dxfId="1288" priority="1333" operator="containsText" text="Y">
      <formula>NOT(ISERROR(SEARCH("Y",K60)))</formula>
    </cfRule>
  </conditionalFormatting>
  <conditionalFormatting sqref="S61">
    <cfRule type="containsText" dxfId="1287" priority="1330" operator="containsText" text="N">
      <formula>NOT(ISERROR(SEARCH("N",S61)))</formula>
    </cfRule>
    <cfRule type="containsText" dxfId="1286" priority="1331" operator="containsText" text="Y">
      <formula>NOT(ISERROR(SEARCH("Y",S61)))</formula>
    </cfRule>
  </conditionalFormatting>
  <conditionalFormatting sqref="T62:Y62 K62:R62">
    <cfRule type="containsText" dxfId="1285" priority="1328" operator="containsText" text="N">
      <formula>NOT(ISERROR(SEARCH("N",K62)))</formula>
    </cfRule>
    <cfRule type="containsText" dxfId="1284" priority="1329" operator="containsText" text="Y">
      <formula>NOT(ISERROR(SEARCH("Y",K62)))</formula>
    </cfRule>
  </conditionalFormatting>
  <conditionalFormatting sqref="S62">
    <cfRule type="containsText" dxfId="1283" priority="1326" operator="containsText" text="N">
      <formula>NOT(ISERROR(SEARCH("N",S62)))</formula>
    </cfRule>
    <cfRule type="containsText" dxfId="1282" priority="1327" operator="containsText" text="Y">
      <formula>NOT(ISERROR(SEARCH("Y",S62)))</formula>
    </cfRule>
  </conditionalFormatting>
  <conditionalFormatting sqref="T64:Y64 K64:R64">
    <cfRule type="containsText" dxfId="1281" priority="1324" operator="containsText" text="N">
      <formula>NOT(ISERROR(SEARCH("N",K64)))</formula>
    </cfRule>
    <cfRule type="containsText" dxfId="1280" priority="1325" operator="containsText" text="Y">
      <formula>NOT(ISERROR(SEARCH("Y",K64)))</formula>
    </cfRule>
  </conditionalFormatting>
  <conditionalFormatting sqref="S64">
    <cfRule type="containsText" dxfId="1279" priority="1322" operator="containsText" text="N">
      <formula>NOT(ISERROR(SEARCH("N",S64)))</formula>
    </cfRule>
    <cfRule type="containsText" dxfId="1278" priority="1323" operator="containsText" text="Y">
      <formula>NOT(ISERROR(SEARCH("Y",S64)))</formula>
    </cfRule>
  </conditionalFormatting>
  <conditionalFormatting sqref="AC17:BP19">
    <cfRule type="containsText" dxfId="1277" priority="1318" operator="containsText" text="NA">
      <formula>NOT(ISERROR(SEARCH("NA",AC17)))</formula>
    </cfRule>
    <cfRule type="cellIs" dxfId="1276" priority="1319" operator="between">
      <formula>0.79</formula>
      <formula>0.505</formula>
    </cfRule>
    <cfRule type="cellIs" dxfId="1275" priority="1320" operator="lessThanOrEqual">
      <formula>0.5</formula>
    </cfRule>
    <cfRule type="cellIs" dxfId="1274" priority="1321" operator="greaterThanOrEqual">
      <formula>0.8</formula>
    </cfRule>
  </conditionalFormatting>
  <conditionalFormatting sqref="K87:R87 L68:R75 T68:Y75">
    <cfRule type="containsText" dxfId="1273" priority="1312" operator="containsText" text="N">
      <formula>NOT(ISERROR(SEARCH("N",K68)))</formula>
    </cfRule>
    <cfRule type="containsText" dxfId="1272" priority="1313" operator="containsText" text="Y">
      <formula>NOT(ISERROR(SEARCH("Y",K68)))</formula>
    </cfRule>
  </conditionalFormatting>
  <conditionalFormatting sqref="S322:S327 S329">
    <cfRule type="containsText" dxfId="1271" priority="1310" operator="containsText" text="N">
      <formula>NOT(ISERROR(SEARCH("N",S322)))</formula>
    </cfRule>
    <cfRule type="containsText" dxfId="1270" priority="1311" operator="containsText" text="Y">
      <formula>NOT(ISERROR(SEARCH("Y",S322)))</formula>
    </cfRule>
  </conditionalFormatting>
  <conditionalFormatting sqref="C13:C15">
    <cfRule type="cellIs" dxfId="1269" priority="205" operator="between">
      <formula>2.91</formula>
      <formula>2.99999999999999</formula>
    </cfRule>
    <cfRule type="cellIs" dxfId="1268" priority="1303" operator="lessThanOrEqual">
      <formula>$D$15</formula>
    </cfRule>
  </conditionalFormatting>
  <conditionalFormatting sqref="S76">
    <cfRule type="containsText" dxfId="1267" priority="1299" operator="containsText" text="N">
      <formula>NOT(ISERROR(SEARCH("N",S76)))</formula>
    </cfRule>
    <cfRule type="containsText" dxfId="1266" priority="1300" operator="containsText" text="Y">
      <formula>NOT(ISERROR(SEARCH("Y",S76)))</formula>
    </cfRule>
  </conditionalFormatting>
  <conditionalFormatting sqref="K76:Y76">
    <cfRule type="containsText" dxfId="1265" priority="1297" operator="containsText" text="N">
      <formula>NOT(ISERROR(SEARCH("N",K76)))</formula>
    </cfRule>
    <cfRule type="containsText" dxfId="1264" priority="1298" operator="containsText" text="Y">
      <formula>NOT(ISERROR(SEARCH("Y",K76)))</formula>
    </cfRule>
  </conditionalFormatting>
  <conditionalFormatting sqref="L76:R76 T76:Y76">
    <cfRule type="containsText" dxfId="1263" priority="1301" operator="containsText" text="N">
      <formula>NOT(ISERROR(SEARCH("N",L76)))</formula>
    </cfRule>
    <cfRule type="containsText" dxfId="1262" priority="1302" operator="containsText" text="Y">
      <formula>NOT(ISERROR(SEARCH("Y",L76)))</formula>
    </cfRule>
  </conditionalFormatting>
  <conditionalFormatting sqref="S77">
    <cfRule type="containsText" dxfId="1261" priority="1293" operator="containsText" text="N">
      <formula>NOT(ISERROR(SEARCH("N",S77)))</formula>
    </cfRule>
    <cfRule type="containsText" dxfId="1260" priority="1294" operator="containsText" text="Y">
      <formula>NOT(ISERROR(SEARCH("Y",S77)))</formula>
    </cfRule>
  </conditionalFormatting>
  <conditionalFormatting sqref="K77:Y77">
    <cfRule type="containsText" dxfId="1259" priority="1291" operator="containsText" text="N">
      <formula>NOT(ISERROR(SEARCH("N",K77)))</formula>
    </cfRule>
    <cfRule type="containsText" dxfId="1258" priority="1292" operator="containsText" text="Y">
      <formula>NOT(ISERROR(SEARCH("Y",K77)))</formula>
    </cfRule>
  </conditionalFormatting>
  <conditionalFormatting sqref="L77:R77 T77:Y77">
    <cfRule type="containsText" dxfId="1257" priority="1295" operator="containsText" text="N">
      <formula>NOT(ISERROR(SEARCH("N",L77)))</formula>
    </cfRule>
    <cfRule type="containsText" dxfId="1256" priority="1296" operator="containsText" text="Y">
      <formula>NOT(ISERROR(SEARCH("Y",L77)))</formula>
    </cfRule>
  </conditionalFormatting>
  <conditionalFormatting sqref="S78">
    <cfRule type="containsText" dxfId="1255" priority="1287" operator="containsText" text="N">
      <formula>NOT(ISERROR(SEARCH("N",S78)))</formula>
    </cfRule>
    <cfRule type="containsText" dxfId="1254" priority="1288" operator="containsText" text="Y">
      <formula>NOT(ISERROR(SEARCH("Y",S78)))</formula>
    </cfRule>
  </conditionalFormatting>
  <conditionalFormatting sqref="K78:Y78">
    <cfRule type="containsText" dxfId="1253" priority="1285" operator="containsText" text="N">
      <formula>NOT(ISERROR(SEARCH("N",K78)))</formula>
    </cfRule>
    <cfRule type="containsText" dxfId="1252" priority="1286" operator="containsText" text="Y">
      <formula>NOT(ISERROR(SEARCH("Y",K78)))</formula>
    </cfRule>
  </conditionalFormatting>
  <conditionalFormatting sqref="L78:R78 T78:Y78">
    <cfRule type="containsText" dxfId="1251" priority="1289" operator="containsText" text="N">
      <formula>NOT(ISERROR(SEARCH("N",L78)))</formula>
    </cfRule>
    <cfRule type="containsText" dxfId="1250" priority="1290" operator="containsText" text="Y">
      <formula>NOT(ISERROR(SEARCH("Y",L78)))</formula>
    </cfRule>
  </conditionalFormatting>
  <conditionalFormatting sqref="S79">
    <cfRule type="containsText" dxfId="1249" priority="1281" operator="containsText" text="N">
      <formula>NOT(ISERROR(SEARCH("N",S79)))</formula>
    </cfRule>
    <cfRule type="containsText" dxfId="1248" priority="1282" operator="containsText" text="Y">
      <formula>NOT(ISERROR(SEARCH("Y",S79)))</formula>
    </cfRule>
  </conditionalFormatting>
  <conditionalFormatting sqref="K79:Y79">
    <cfRule type="containsText" dxfId="1247" priority="1279" operator="containsText" text="N">
      <formula>NOT(ISERROR(SEARCH("N",K79)))</formula>
    </cfRule>
    <cfRule type="containsText" dxfId="1246" priority="1280" operator="containsText" text="Y">
      <formula>NOT(ISERROR(SEARCH("Y",K79)))</formula>
    </cfRule>
  </conditionalFormatting>
  <conditionalFormatting sqref="L79:R79 T79:Y79">
    <cfRule type="containsText" dxfId="1245" priority="1283" operator="containsText" text="N">
      <formula>NOT(ISERROR(SEARCH("N",L79)))</formula>
    </cfRule>
    <cfRule type="containsText" dxfId="1244" priority="1284" operator="containsText" text="Y">
      <formula>NOT(ISERROR(SEARCH("Y",L79)))</formula>
    </cfRule>
  </conditionalFormatting>
  <conditionalFormatting sqref="T63:Y63 K63:R63">
    <cfRule type="containsText" dxfId="1243" priority="1277" operator="containsText" text="N">
      <formula>NOT(ISERROR(SEARCH("N",K63)))</formula>
    </cfRule>
    <cfRule type="containsText" dxfId="1242" priority="1278" operator="containsText" text="Y">
      <formula>NOT(ISERROR(SEARCH("Y",K63)))</formula>
    </cfRule>
  </conditionalFormatting>
  <conditionalFormatting sqref="S63">
    <cfRule type="containsText" dxfId="1241" priority="1275" operator="containsText" text="N">
      <formula>NOT(ISERROR(SEARCH("N",S63)))</formula>
    </cfRule>
    <cfRule type="containsText" dxfId="1240" priority="1276" operator="containsText" text="Y">
      <formula>NOT(ISERROR(SEARCH("Y",S63)))</formula>
    </cfRule>
  </conditionalFormatting>
  <conditionalFormatting sqref="F66">
    <cfRule type="containsText" dxfId="1239" priority="1273" operator="containsText" text="C">
      <formula>NOT(ISERROR(SEARCH("C",F66)))</formula>
    </cfRule>
    <cfRule type="containsText" dxfId="1238" priority="1274" operator="containsText" text="W">
      <formula>NOT(ISERROR(SEARCH("W",F66)))</formula>
    </cfRule>
  </conditionalFormatting>
  <conditionalFormatting sqref="U65:Y65">
    <cfRule type="containsText" dxfId="1237" priority="1271" operator="containsText" text="N">
      <formula>NOT(ISERROR(SEARCH("N",U65)))</formula>
    </cfRule>
    <cfRule type="containsText" dxfId="1236" priority="1272" operator="containsText" text="Y">
      <formula>NOT(ISERROR(SEARCH("Y",U65)))</formula>
    </cfRule>
  </conditionalFormatting>
  <conditionalFormatting sqref="T65:Y65 K65:R65">
    <cfRule type="containsText" dxfId="1235" priority="1269" operator="containsText" text="N">
      <formula>NOT(ISERROR(SEARCH("N",K65)))</formula>
    </cfRule>
    <cfRule type="containsText" dxfId="1234" priority="1270" operator="containsText" text="Y">
      <formula>NOT(ISERROR(SEARCH("Y",K65)))</formula>
    </cfRule>
  </conditionalFormatting>
  <conditionalFormatting sqref="S65">
    <cfRule type="containsText" dxfId="1233" priority="1267" operator="containsText" text="N">
      <formula>NOT(ISERROR(SEARCH("N",S65)))</formula>
    </cfRule>
    <cfRule type="containsText" dxfId="1232" priority="1268" operator="containsText" text="Y">
      <formula>NOT(ISERROR(SEARCH("Y",S65)))</formula>
    </cfRule>
  </conditionalFormatting>
  <conditionalFormatting sqref="K67:Y67">
    <cfRule type="containsText" dxfId="1231" priority="1265" operator="containsText" text="N">
      <formula>NOT(ISERROR(SEARCH("N",K67)))</formula>
    </cfRule>
    <cfRule type="containsText" dxfId="1230" priority="1266" operator="containsText" text="Y">
      <formula>NOT(ISERROR(SEARCH("Y",K67)))</formula>
    </cfRule>
  </conditionalFormatting>
  <conditionalFormatting sqref="S80">
    <cfRule type="containsText" dxfId="1229" priority="1261" operator="containsText" text="N">
      <formula>NOT(ISERROR(SEARCH("N",S80)))</formula>
    </cfRule>
    <cfRule type="containsText" dxfId="1228" priority="1262" operator="containsText" text="Y">
      <formula>NOT(ISERROR(SEARCH("Y",S80)))</formula>
    </cfRule>
  </conditionalFormatting>
  <conditionalFormatting sqref="K80:T80">
    <cfRule type="containsText" dxfId="1227" priority="1259" operator="containsText" text="N">
      <formula>NOT(ISERROR(SEARCH("N",K80)))</formula>
    </cfRule>
    <cfRule type="containsText" dxfId="1226" priority="1260" operator="containsText" text="Y">
      <formula>NOT(ISERROR(SEARCH("Y",K80)))</formula>
    </cfRule>
  </conditionalFormatting>
  <conditionalFormatting sqref="L80:R80 T80">
    <cfRule type="containsText" dxfId="1225" priority="1263" operator="containsText" text="N">
      <formula>NOT(ISERROR(SEARCH("N",L80)))</formula>
    </cfRule>
    <cfRule type="containsText" dxfId="1224" priority="1264" operator="containsText" text="Y">
      <formula>NOT(ISERROR(SEARCH("Y",L80)))</formula>
    </cfRule>
  </conditionalFormatting>
  <conditionalFormatting sqref="U80:Y80">
    <cfRule type="containsText" dxfId="1223" priority="1255" operator="containsText" text="N">
      <formula>NOT(ISERROR(SEARCH("N",U80)))</formula>
    </cfRule>
    <cfRule type="containsText" dxfId="1222" priority="1256" operator="containsText" text="Y">
      <formula>NOT(ISERROR(SEARCH("Y",U80)))</formula>
    </cfRule>
  </conditionalFormatting>
  <conditionalFormatting sqref="U80:Y80">
    <cfRule type="containsText" dxfId="1221" priority="1257" operator="containsText" text="N">
      <formula>NOT(ISERROR(SEARCH("N",U80)))</formula>
    </cfRule>
    <cfRule type="containsText" dxfId="1220" priority="1258" operator="containsText" text="Y">
      <formula>NOT(ISERROR(SEARCH("Y",U80)))</formula>
    </cfRule>
  </conditionalFormatting>
  <conditionalFormatting sqref="S81">
    <cfRule type="containsText" dxfId="1219" priority="1247" operator="containsText" text="N">
      <formula>NOT(ISERROR(SEARCH("N",S81)))</formula>
    </cfRule>
    <cfRule type="containsText" dxfId="1218" priority="1248" operator="containsText" text="Y">
      <formula>NOT(ISERROR(SEARCH("Y",S81)))</formula>
    </cfRule>
  </conditionalFormatting>
  <conditionalFormatting sqref="L81:R81 T81">
    <cfRule type="containsText" dxfId="1217" priority="1249" operator="containsText" text="N">
      <formula>NOT(ISERROR(SEARCH("N",L81)))</formula>
    </cfRule>
    <cfRule type="containsText" dxfId="1216" priority="1250" operator="containsText" text="Y">
      <formula>NOT(ISERROR(SEARCH("Y",L81)))</formula>
    </cfRule>
  </conditionalFormatting>
  <conditionalFormatting sqref="U88:Y88">
    <cfRule type="containsText" dxfId="1215" priority="1207" operator="containsText" text="N">
      <formula>NOT(ISERROR(SEARCH("N",U88)))</formula>
    </cfRule>
    <cfRule type="containsText" dxfId="1214" priority="1208" operator="containsText" text="Y">
      <formula>NOT(ISERROR(SEARCH("Y",U88)))</formula>
    </cfRule>
  </conditionalFormatting>
  <conditionalFormatting sqref="K81:T81">
    <cfRule type="containsText" dxfId="1213" priority="1245" operator="containsText" text="N">
      <formula>NOT(ISERROR(SEARCH("N",K81)))</formula>
    </cfRule>
    <cfRule type="containsText" dxfId="1212" priority="1246" operator="containsText" text="Y">
      <formula>NOT(ISERROR(SEARCH("Y",K81)))</formula>
    </cfRule>
  </conditionalFormatting>
  <conditionalFormatting sqref="K86:T86">
    <cfRule type="containsText" dxfId="1211" priority="1209" operator="containsText" text="N">
      <formula>NOT(ISERROR(SEARCH("N",K86)))</formula>
    </cfRule>
    <cfRule type="containsText" dxfId="1210" priority="1210" operator="containsText" text="Y">
      <formula>NOT(ISERROR(SEARCH("Y",K86)))</formula>
    </cfRule>
  </conditionalFormatting>
  <conditionalFormatting sqref="K82:M82">
    <cfRule type="containsText" dxfId="1209" priority="1241" operator="containsText" text="N">
      <formula>NOT(ISERROR(SEARCH("N",K82)))</formula>
    </cfRule>
    <cfRule type="containsText" dxfId="1208" priority="1242" operator="containsText" text="Y">
      <formula>NOT(ISERROR(SEARCH("Y",K82)))</formula>
    </cfRule>
  </conditionalFormatting>
  <conditionalFormatting sqref="K88:T88">
    <cfRule type="containsText" dxfId="1207" priority="1201" operator="containsText" text="N">
      <formula>NOT(ISERROR(SEARCH("N",K88)))</formula>
    </cfRule>
    <cfRule type="containsText" dxfId="1206" priority="1202" operator="containsText" text="Y">
      <formula>NOT(ISERROR(SEARCH("Y",K88)))</formula>
    </cfRule>
  </conditionalFormatting>
  <conditionalFormatting sqref="L82:M82">
    <cfRule type="containsText" dxfId="1205" priority="1243" operator="containsText" text="N">
      <formula>NOT(ISERROR(SEARCH("N",L82)))</formula>
    </cfRule>
    <cfRule type="containsText" dxfId="1204" priority="1244" operator="containsText" text="Y">
      <formula>NOT(ISERROR(SEARCH("Y",L82)))</formula>
    </cfRule>
  </conditionalFormatting>
  <conditionalFormatting sqref="U83:Y83">
    <cfRule type="containsText" dxfId="1203" priority="1239" operator="containsText" text="N">
      <formula>NOT(ISERROR(SEARCH("N",U83)))</formula>
    </cfRule>
    <cfRule type="containsText" dxfId="1202" priority="1240" operator="containsText" text="Y">
      <formula>NOT(ISERROR(SEARCH("Y",U83)))</formula>
    </cfRule>
  </conditionalFormatting>
  <conditionalFormatting sqref="S83">
    <cfRule type="containsText" dxfId="1201" priority="1235" operator="containsText" text="N">
      <formula>NOT(ISERROR(SEARCH("N",S83)))</formula>
    </cfRule>
    <cfRule type="containsText" dxfId="1200" priority="1236" operator="containsText" text="Y">
      <formula>NOT(ISERROR(SEARCH("Y",S83)))</formula>
    </cfRule>
  </conditionalFormatting>
  <conditionalFormatting sqref="L83:R83 T83">
    <cfRule type="containsText" dxfId="1199" priority="1237" operator="containsText" text="N">
      <formula>NOT(ISERROR(SEARCH("N",L83)))</formula>
    </cfRule>
    <cfRule type="containsText" dxfId="1198" priority="1238" operator="containsText" text="Y">
      <formula>NOT(ISERROR(SEARCH("Y",L83)))</formula>
    </cfRule>
  </conditionalFormatting>
  <conditionalFormatting sqref="K83:T83">
    <cfRule type="containsText" dxfId="1197" priority="1233" operator="containsText" text="N">
      <formula>NOT(ISERROR(SEARCH("N",K83)))</formula>
    </cfRule>
    <cfRule type="containsText" dxfId="1196" priority="1234" operator="containsText" text="Y">
      <formula>NOT(ISERROR(SEARCH("Y",K83)))</formula>
    </cfRule>
  </conditionalFormatting>
  <conditionalFormatting sqref="U84:Y84">
    <cfRule type="containsText" dxfId="1195" priority="1231" operator="containsText" text="N">
      <formula>NOT(ISERROR(SEARCH("N",U84)))</formula>
    </cfRule>
    <cfRule type="containsText" dxfId="1194" priority="1232" operator="containsText" text="Y">
      <formula>NOT(ISERROR(SEARCH("Y",U84)))</formula>
    </cfRule>
  </conditionalFormatting>
  <conditionalFormatting sqref="S84">
    <cfRule type="containsText" dxfId="1193" priority="1227" operator="containsText" text="N">
      <formula>NOT(ISERROR(SEARCH("N",S84)))</formula>
    </cfRule>
    <cfRule type="containsText" dxfId="1192" priority="1228" operator="containsText" text="Y">
      <formula>NOT(ISERROR(SEARCH("Y",S84)))</formula>
    </cfRule>
  </conditionalFormatting>
  <conditionalFormatting sqref="L84:R84 T84">
    <cfRule type="containsText" dxfId="1191" priority="1229" operator="containsText" text="N">
      <formula>NOT(ISERROR(SEARCH("N",L84)))</formula>
    </cfRule>
    <cfRule type="containsText" dxfId="1190" priority="1230" operator="containsText" text="Y">
      <formula>NOT(ISERROR(SEARCH("Y",L84)))</formula>
    </cfRule>
  </conditionalFormatting>
  <conditionalFormatting sqref="K84:T84">
    <cfRule type="containsText" dxfId="1189" priority="1225" operator="containsText" text="N">
      <formula>NOT(ISERROR(SEARCH("N",K84)))</formula>
    </cfRule>
    <cfRule type="containsText" dxfId="1188" priority="1226" operator="containsText" text="Y">
      <formula>NOT(ISERROR(SEARCH("Y",K84)))</formula>
    </cfRule>
  </conditionalFormatting>
  <conditionalFormatting sqref="U85:Y85">
    <cfRule type="containsText" dxfId="1187" priority="1223" operator="containsText" text="N">
      <formula>NOT(ISERROR(SEARCH("N",U85)))</formula>
    </cfRule>
    <cfRule type="containsText" dxfId="1186" priority="1224" operator="containsText" text="Y">
      <formula>NOT(ISERROR(SEARCH("Y",U85)))</formula>
    </cfRule>
  </conditionalFormatting>
  <conditionalFormatting sqref="S85">
    <cfRule type="containsText" dxfId="1185" priority="1219" operator="containsText" text="N">
      <formula>NOT(ISERROR(SEARCH("N",S85)))</formula>
    </cfRule>
    <cfRule type="containsText" dxfId="1184" priority="1220" operator="containsText" text="Y">
      <formula>NOT(ISERROR(SEARCH("Y",S85)))</formula>
    </cfRule>
  </conditionalFormatting>
  <conditionalFormatting sqref="L85:R85 T85">
    <cfRule type="containsText" dxfId="1183" priority="1221" operator="containsText" text="N">
      <formula>NOT(ISERROR(SEARCH("N",L85)))</formula>
    </cfRule>
    <cfRule type="containsText" dxfId="1182" priority="1222" operator="containsText" text="Y">
      <formula>NOT(ISERROR(SEARCH("Y",L85)))</formula>
    </cfRule>
  </conditionalFormatting>
  <conditionalFormatting sqref="K85:T85">
    <cfRule type="containsText" dxfId="1181" priority="1217" operator="containsText" text="N">
      <formula>NOT(ISERROR(SEARCH("N",K85)))</formula>
    </cfRule>
    <cfRule type="containsText" dxfId="1180" priority="1218" operator="containsText" text="Y">
      <formula>NOT(ISERROR(SEARCH("Y",K85)))</formula>
    </cfRule>
  </conditionalFormatting>
  <conditionalFormatting sqref="U86:Y86">
    <cfRule type="containsText" dxfId="1179" priority="1215" operator="containsText" text="N">
      <formula>NOT(ISERROR(SEARCH("N",U86)))</formula>
    </cfRule>
    <cfRule type="containsText" dxfId="1178" priority="1216" operator="containsText" text="Y">
      <formula>NOT(ISERROR(SEARCH("Y",U86)))</formula>
    </cfRule>
  </conditionalFormatting>
  <conditionalFormatting sqref="S86">
    <cfRule type="containsText" dxfId="1177" priority="1211" operator="containsText" text="N">
      <formula>NOT(ISERROR(SEARCH("N",S86)))</formula>
    </cfRule>
    <cfRule type="containsText" dxfId="1176" priority="1212" operator="containsText" text="Y">
      <formula>NOT(ISERROR(SEARCH("Y",S86)))</formula>
    </cfRule>
  </conditionalFormatting>
  <conditionalFormatting sqref="L86:R86 T86">
    <cfRule type="containsText" dxfId="1175" priority="1213" operator="containsText" text="N">
      <formula>NOT(ISERROR(SEARCH("N",L86)))</formula>
    </cfRule>
    <cfRule type="containsText" dxfId="1174" priority="1214" operator="containsText" text="Y">
      <formula>NOT(ISERROR(SEARCH("Y",L86)))</formula>
    </cfRule>
  </conditionalFormatting>
  <conditionalFormatting sqref="S88">
    <cfRule type="containsText" dxfId="1173" priority="1203" operator="containsText" text="N">
      <formula>NOT(ISERROR(SEARCH("N",S88)))</formula>
    </cfRule>
    <cfRule type="containsText" dxfId="1172" priority="1204" operator="containsText" text="Y">
      <formula>NOT(ISERROR(SEARCH("Y",S88)))</formula>
    </cfRule>
  </conditionalFormatting>
  <conditionalFormatting sqref="L88:R88 T88">
    <cfRule type="containsText" dxfId="1171" priority="1205" operator="containsText" text="N">
      <formula>NOT(ISERROR(SEARCH("N",L88)))</formula>
    </cfRule>
    <cfRule type="containsText" dxfId="1170" priority="1206" operator="containsText" text="Y">
      <formula>NOT(ISERROR(SEARCH("Y",L88)))</formula>
    </cfRule>
  </conditionalFormatting>
  <conditionalFormatting sqref="AA91">
    <cfRule type="containsText" dxfId="1169" priority="1195" operator="containsText" text="N">
      <formula>NOT(ISERROR(SEARCH("N",AA91)))</formula>
    </cfRule>
    <cfRule type="containsText" dxfId="1168" priority="1196" operator="containsText" text="Y">
      <formula>NOT(ISERROR(SEARCH("Y",AA91)))</formula>
    </cfRule>
  </conditionalFormatting>
  <conditionalFormatting sqref="AC91:BP106">
    <cfRule type="containsText" dxfId="1167" priority="1193" operator="containsText" text="C">
      <formula>NOT(ISERROR(SEARCH("C",AC91)))</formula>
    </cfRule>
    <cfRule type="containsText" dxfId="1166" priority="1194" operator="containsText" text="W">
      <formula>NOT(ISERROR(SEARCH("W",AC91)))</formula>
    </cfRule>
  </conditionalFormatting>
  <conditionalFormatting sqref="F91:F106">
    <cfRule type="containsText" dxfId="1165" priority="1199" operator="containsText" text="C">
      <formula>NOT(ISERROR(SEARCH("C",F91)))</formula>
    </cfRule>
    <cfRule type="containsText" dxfId="1164" priority="1200" operator="containsText" text="W">
      <formula>NOT(ISERROR(SEARCH("W",F91)))</formula>
    </cfRule>
  </conditionalFormatting>
  <conditionalFormatting sqref="U103:Y103">
    <cfRule type="containsText" dxfId="1163" priority="1197" operator="containsText" text="N">
      <formula>NOT(ISERROR(SEARCH("N",U103)))</formula>
    </cfRule>
    <cfRule type="containsText" dxfId="1162" priority="1198" operator="containsText" text="Y">
      <formula>NOT(ISERROR(SEARCH("Y",U103)))</formula>
    </cfRule>
  </conditionalFormatting>
  <conditionalFormatting sqref="K107:Y107">
    <cfRule type="containsText" dxfId="1161" priority="1191" operator="containsText" text="N">
      <formula>NOT(ISERROR(SEARCH("N",K107)))</formula>
    </cfRule>
    <cfRule type="containsText" dxfId="1160" priority="1192" operator="containsText" text="Y">
      <formula>NOT(ISERROR(SEARCH("Y",K107)))</formula>
    </cfRule>
  </conditionalFormatting>
  <conditionalFormatting sqref="BL17:BL19">
    <cfRule type="containsText" dxfId="1159" priority="1184" operator="containsText" text="NA">
      <formula>NOT(ISERROR(SEARCH("NA",BL17)))</formula>
    </cfRule>
    <cfRule type="cellIs" dxfId="1158" priority="1185" operator="between">
      <formula>0.79</formula>
      <formula>0.505</formula>
    </cfRule>
    <cfRule type="cellIs" dxfId="1157" priority="1186" operator="lessThanOrEqual">
      <formula>0.5</formula>
    </cfRule>
    <cfRule type="cellIs" dxfId="1156" priority="1187" operator="greaterThanOrEqual">
      <formula>0.8</formula>
    </cfRule>
  </conditionalFormatting>
  <conditionalFormatting sqref="K108:Y108">
    <cfRule type="containsText" dxfId="1155" priority="1182" operator="containsText" text="N">
      <formula>NOT(ISERROR(SEARCH("N",K108)))</formula>
    </cfRule>
    <cfRule type="containsText" dxfId="1154" priority="1183" operator="containsText" text="Y">
      <formula>NOT(ISERROR(SEARCH("Y",K108)))</formula>
    </cfRule>
  </conditionalFormatting>
  <conditionalFormatting sqref="K109:Y109">
    <cfRule type="containsText" dxfId="1153" priority="1180" operator="containsText" text="N">
      <formula>NOT(ISERROR(SEARCH("N",K109)))</formula>
    </cfRule>
    <cfRule type="containsText" dxfId="1152" priority="1181" operator="containsText" text="Y">
      <formula>NOT(ISERROR(SEARCH("Y",K109)))</formula>
    </cfRule>
  </conditionalFormatting>
  <conditionalFormatting sqref="K110:Y110">
    <cfRule type="containsText" dxfId="1151" priority="1178" operator="containsText" text="N">
      <formula>NOT(ISERROR(SEARCH("N",K110)))</formula>
    </cfRule>
    <cfRule type="containsText" dxfId="1150" priority="1179" operator="containsText" text="Y">
      <formula>NOT(ISERROR(SEARCH("Y",K110)))</formula>
    </cfRule>
  </conditionalFormatting>
  <conditionalFormatting sqref="K112:Y112">
    <cfRule type="containsText" dxfId="1149" priority="1176" operator="containsText" text="N">
      <formula>NOT(ISERROR(SEARCH("N",K112)))</formula>
    </cfRule>
    <cfRule type="containsText" dxfId="1148" priority="1177" operator="containsText" text="Y">
      <formula>NOT(ISERROR(SEARCH("Y",K112)))</formula>
    </cfRule>
  </conditionalFormatting>
  <conditionalFormatting sqref="K113:Y113">
    <cfRule type="containsText" dxfId="1147" priority="1174" operator="containsText" text="N">
      <formula>NOT(ISERROR(SEARCH("N",K113)))</formula>
    </cfRule>
    <cfRule type="containsText" dxfId="1146" priority="1175" operator="containsText" text="Y">
      <formula>NOT(ISERROR(SEARCH("Y",K113)))</formula>
    </cfRule>
  </conditionalFormatting>
  <conditionalFormatting sqref="K116:Y116">
    <cfRule type="containsText" dxfId="1145" priority="1172" operator="containsText" text="N">
      <formula>NOT(ISERROR(SEARCH("N",K116)))</formula>
    </cfRule>
    <cfRule type="containsText" dxfId="1144" priority="1173" operator="containsText" text="Y">
      <formula>NOT(ISERROR(SEARCH("Y",K116)))</formula>
    </cfRule>
  </conditionalFormatting>
  <conditionalFormatting sqref="K117:Y120">
    <cfRule type="containsText" dxfId="1143" priority="1170" operator="containsText" text="N">
      <formula>NOT(ISERROR(SEARCH("N",K117)))</formula>
    </cfRule>
    <cfRule type="containsText" dxfId="1142" priority="1171" operator="containsText" text="Y">
      <formula>NOT(ISERROR(SEARCH("Y",K117)))</formula>
    </cfRule>
  </conditionalFormatting>
  <conditionalFormatting sqref="K121:Y121">
    <cfRule type="containsText" dxfId="1141" priority="1168" operator="containsText" text="N">
      <formula>NOT(ISERROR(SEARCH("N",K121)))</formula>
    </cfRule>
    <cfRule type="containsText" dxfId="1140" priority="1169" operator="containsText" text="Y">
      <formula>NOT(ISERROR(SEARCH("Y",K121)))</formula>
    </cfRule>
  </conditionalFormatting>
  <conditionalFormatting sqref="K121:Y121">
    <cfRule type="containsText" dxfId="1139" priority="1166" operator="containsText" text="N">
      <formula>NOT(ISERROR(SEARCH("N",K121)))</formula>
    </cfRule>
    <cfRule type="containsText" dxfId="1138" priority="1167" operator="containsText" text="Y">
      <formula>NOT(ISERROR(SEARCH("Y",K121)))</formula>
    </cfRule>
  </conditionalFormatting>
  <conditionalFormatting sqref="K122:Y122">
    <cfRule type="containsText" dxfId="1137" priority="1164" operator="containsText" text="N">
      <formula>NOT(ISERROR(SEARCH("N",K122)))</formula>
    </cfRule>
    <cfRule type="containsText" dxfId="1136" priority="1165" operator="containsText" text="Y">
      <formula>NOT(ISERROR(SEARCH("Y",K122)))</formula>
    </cfRule>
  </conditionalFormatting>
  <conditionalFormatting sqref="K122:Y122">
    <cfRule type="containsText" dxfId="1135" priority="1162" operator="containsText" text="N">
      <formula>NOT(ISERROR(SEARCH("N",K122)))</formula>
    </cfRule>
    <cfRule type="containsText" dxfId="1134" priority="1163" operator="containsText" text="Y">
      <formula>NOT(ISERROR(SEARCH("Y",K122)))</formula>
    </cfRule>
  </conditionalFormatting>
  <conditionalFormatting sqref="K123:X123">
    <cfRule type="containsText" dxfId="1133" priority="1160" operator="containsText" text="N">
      <formula>NOT(ISERROR(SEARCH("N",K123)))</formula>
    </cfRule>
    <cfRule type="containsText" dxfId="1132" priority="1161" operator="containsText" text="Y">
      <formula>NOT(ISERROR(SEARCH("Y",K123)))</formula>
    </cfRule>
  </conditionalFormatting>
  <conditionalFormatting sqref="K123:X123">
    <cfRule type="containsText" dxfId="1131" priority="1158" operator="containsText" text="N">
      <formula>NOT(ISERROR(SEARCH("N",K123)))</formula>
    </cfRule>
    <cfRule type="containsText" dxfId="1130" priority="1159" operator="containsText" text="Y">
      <formula>NOT(ISERROR(SEARCH("Y",K123)))</formula>
    </cfRule>
  </conditionalFormatting>
  <conditionalFormatting sqref="Y124">
    <cfRule type="containsText" dxfId="1129" priority="1156" operator="containsText" text="N">
      <formula>NOT(ISERROR(SEARCH("N",Y124)))</formula>
    </cfRule>
    <cfRule type="containsText" dxfId="1128" priority="1157" operator="containsText" text="Y">
      <formula>NOT(ISERROR(SEARCH("Y",Y124)))</formula>
    </cfRule>
  </conditionalFormatting>
  <conditionalFormatting sqref="K124:X124">
    <cfRule type="containsText" dxfId="1127" priority="1154" operator="containsText" text="N">
      <formula>NOT(ISERROR(SEARCH("N",K124)))</formula>
    </cfRule>
    <cfRule type="containsText" dxfId="1126" priority="1155" operator="containsText" text="Y">
      <formula>NOT(ISERROR(SEARCH("Y",K124)))</formula>
    </cfRule>
  </conditionalFormatting>
  <conditionalFormatting sqref="K124:X124">
    <cfRule type="containsText" dxfId="1125" priority="1152" operator="containsText" text="N">
      <formula>NOT(ISERROR(SEARCH("N",K124)))</formula>
    </cfRule>
    <cfRule type="containsText" dxfId="1124" priority="1153" operator="containsText" text="Y">
      <formula>NOT(ISERROR(SEARCH("Y",K124)))</formula>
    </cfRule>
  </conditionalFormatting>
  <conditionalFormatting sqref="Y125">
    <cfRule type="containsText" dxfId="1123" priority="1150" operator="containsText" text="N">
      <formula>NOT(ISERROR(SEARCH("N",Y125)))</formula>
    </cfRule>
    <cfRule type="containsText" dxfId="1122" priority="1151" operator="containsText" text="Y">
      <formula>NOT(ISERROR(SEARCH("Y",Y125)))</formula>
    </cfRule>
  </conditionalFormatting>
  <conditionalFormatting sqref="K125:X125">
    <cfRule type="containsText" dxfId="1121" priority="1148" operator="containsText" text="N">
      <formula>NOT(ISERROR(SEARCH("N",K125)))</formula>
    </cfRule>
    <cfRule type="containsText" dxfId="1120" priority="1149" operator="containsText" text="Y">
      <formula>NOT(ISERROR(SEARCH("Y",K125)))</formula>
    </cfRule>
  </conditionalFormatting>
  <conditionalFormatting sqref="K125:X125">
    <cfRule type="containsText" dxfId="1119" priority="1146" operator="containsText" text="N">
      <formula>NOT(ISERROR(SEARCH("N",K125)))</formula>
    </cfRule>
    <cfRule type="containsText" dxfId="1118" priority="1147" operator="containsText" text="Y">
      <formula>NOT(ISERROR(SEARCH("Y",K125)))</formula>
    </cfRule>
  </conditionalFormatting>
  <conditionalFormatting sqref="Y128">
    <cfRule type="containsText" dxfId="1117" priority="1144" operator="containsText" text="N">
      <formula>NOT(ISERROR(SEARCH("N",Y128)))</formula>
    </cfRule>
    <cfRule type="containsText" dxfId="1116" priority="1145" operator="containsText" text="Y">
      <formula>NOT(ISERROR(SEARCH("Y",Y128)))</formula>
    </cfRule>
  </conditionalFormatting>
  <conditionalFormatting sqref="K128:X128">
    <cfRule type="containsText" dxfId="1115" priority="1142" operator="containsText" text="N">
      <formula>NOT(ISERROR(SEARCH("N",K128)))</formula>
    </cfRule>
    <cfRule type="containsText" dxfId="1114" priority="1143" operator="containsText" text="Y">
      <formula>NOT(ISERROR(SEARCH("Y",K128)))</formula>
    </cfRule>
  </conditionalFormatting>
  <conditionalFormatting sqref="K128:X128">
    <cfRule type="containsText" dxfId="1113" priority="1140" operator="containsText" text="N">
      <formula>NOT(ISERROR(SEARCH("N",K128)))</formula>
    </cfRule>
    <cfRule type="containsText" dxfId="1112" priority="1141" operator="containsText" text="Y">
      <formula>NOT(ISERROR(SEARCH("Y",K128)))</formula>
    </cfRule>
  </conditionalFormatting>
  <conditionalFormatting sqref="Y126">
    <cfRule type="containsText" dxfId="1111" priority="1138" operator="containsText" text="N">
      <formula>NOT(ISERROR(SEARCH("N",Y126)))</formula>
    </cfRule>
    <cfRule type="containsText" dxfId="1110" priority="1139" operator="containsText" text="Y">
      <formula>NOT(ISERROR(SEARCH("Y",Y126)))</formula>
    </cfRule>
  </conditionalFormatting>
  <conditionalFormatting sqref="K126:X126">
    <cfRule type="containsText" dxfId="1109" priority="1136" operator="containsText" text="N">
      <formula>NOT(ISERROR(SEARCH("N",K126)))</formula>
    </cfRule>
    <cfRule type="containsText" dxfId="1108" priority="1137" operator="containsText" text="Y">
      <formula>NOT(ISERROR(SEARCH("Y",K126)))</formula>
    </cfRule>
  </conditionalFormatting>
  <conditionalFormatting sqref="K126:X126">
    <cfRule type="containsText" dxfId="1107" priority="1134" operator="containsText" text="N">
      <formula>NOT(ISERROR(SEARCH("N",K126)))</formula>
    </cfRule>
    <cfRule type="containsText" dxfId="1106" priority="1135" operator="containsText" text="Y">
      <formula>NOT(ISERROR(SEARCH("Y",K126)))</formula>
    </cfRule>
  </conditionalFormatting>
  <conditionalFormatting sqref="Y127">
    <cfRule type="containsText" dxfId="1105" priority="1132" operator="containsText" text="N">
      <formula>NOT(ISERROR(SEARCH("N",Y127)))</formula>
    </cfRule>
    <cfRule type="containsText" dxfId="1104" priority="1133" operator="containsText" text="Y">
      <formula>NOT(ISERROR(SEARCH("Y",Y127)))</formula>
    </cfRule>
  </conditionalFormatting>
  <conditionalFormatting sqref="K127:X127">
    <cfRule type="containsText" dxfId="1103" priority="1130" operator="containsText" text="N">
      <formula>NOT(ISERROR(SEARCH("N",K127)))</formula>
    </cfRule>
    <cfRule type="containsText" dxfId="1102" priority="1131" operator="containsText" text="Y">
      <formula>NOT(ISERROR(SEARCH("Y",K127)))</formula>
    </cfRule>
  </conditionalFormatting>
  <conditionalFormatting sqref="K127:X127">
    <cfRule type="containsText" dxfId="1101" priority="1128" operator="containsText" text="N">
      <formula>NOT(ISERROR(SEARCH("N",K127)))</formula>
    </cfRule>
    <cfRule type="containsText" dxfId="1100" priority="1129" operator="containsText" text="Y">
      <formula>NOT(ISERROR(SEARCH("Y",K127)))</formula>
    </cfRule>
  </conditionalFormatting>
  <conditionalFormatting sqref="Y136">
    <cfRule type="containsText" dxfId="1099" priority="1126" operator="containsText" text="N">
      <formula>NOT(ISERROR(SEARCH("N",Y136)))</formula>
    </cfRule>
    <cfRule type="containsText" dxfId="1098" priority="1127" operator="containsText" text="Y">
      <formula>NOT(ISERROR(SEARCH("Y",Y136)))</formula>
    </cfRule>
  </conditionalFormatting>
  <conditionalFormatting sqref="K136:X136">
    <cfRule type="containsText" dxfId="1097" priority="1124" operator="containsText" text="N">
      <formula>NOT(ISERROR(SEARCH("N",K136)))</formula>
    </cfRule>
    <cfRule type="containsText" dxfId="1096" priority="1125" operator="containsText" text="Y">
      <formula>NOT(ISERROR(SEARCH("Y",K136)))</formula>
    </cfRule>
  </conditionalFormatting>
  <conditionalFormatting sqref="K136:X136">
    <cfRule type="containsText" dxfId="1095" priority="1122" operator="containsText" text="N">
      <formula>NOT(ISERROR(SEARCH("N",K136)))</formula>
    </cfRule>
    <cfRule type="containsText" dxfId="1094" priority="1123" operator="containsText" text="Y">
      <formula>NOT(ISERROR(SEARCH("Y",K136)))</formula>
    </cfRule>
  </conditionalFormatting>
  <conditionalFormatting sqref="K133:Y133">
    <cfRule type="containsText" dxfId="1093" priority="1098" operator="containsText" text="N">
      <formula>NOT(ISERROR(SEARCH("N",K133)))</formula>
    </cfRule>
    <cfRule type="containsText" dxfId="1092" priority="1099" operator="containsText" text="Y">
      <formula>NOT(ISERROR(SEARCH("Y",K133)))</formula>
    </cfRule>
  </conditionalFormatting>
  <conditionalFormatting sqref="Y133">
    <cfRule type="containsText" dxfId="1091" priority="1096" operator="containsText" text="N">
      <formula>NOT(ISERROR(SEARCH("N",Y133)))</formula>
    </cfRule>
    <cfRule type="containsText" dxfId="1090" priority="1097" operator="containsText" text="Y">
      <formula>NOT(ISERROR(SEARCH("Y",Y133)))</formula>
    </cfRule>
  </conditionalFormatting>
  <conditionalFormatting sqref="K133:X133">
    <cfRule type="containsText" dxfId="1089" priority="1094" operator="containsText" text="N">
      <formula>NOT(ISERROR(SEARCH("N",K133)))</formula>
    </cfRule>
    <cfRule type="containsText" dxfId="1088" priority="1095" operator="containsText" text="Y">
      <formula>NOT(ISERROR(SEARCH("Y",K133)))</formula>
    </cfRule>
  </conditionalFormatting>
  <conditionalFormatting sqref="K135:Y135">
    <cfRule type="containsText" dxfId="1087" priority="1114" operator="containsText" text="N">
      <formula>NOT(ISERROR(SEARCH("N",K135)))</formula>
    </cfRule>
    <cfRule type="containsText" dxfId="1086" priority="1115" operator="containsText" text="Y">
      <formula>NOT(ISERROR(SEARCH("Y",K135)))</formula>
    </cfRule>
  </conditionalFormatting>
  <conditionalFormatting sqref="Y135">
    <cfRule type="containsText" dxfId="1085" priority="1112" operator="containsText" text="N">
      <formula>NOT(ISERROR(SEARCH("N",Y135)))</formula>
    </cfRule>
    <cfRule type="containsText" dxfId="1084" priority="1113" operator="containsText" text="Y">
      <formula>NOT(ISERROR(SEARCH("Y",Y135)))</formula>
    </cfRule>
  </conditionalFormatting>
  <conditionalFormatting sqref="K135:X135">
    <cfRule type="containsText" dxfId="1083" priority="1110" operator="containsText" text="N">
      <formula>NOT(ISERROR(SEARCH("N",K135)))</formula>
    </cfRule>
    <cfRule type="containsText" dxfId="1082" priority="1111" operator="containsText" text="Y">
      <formula>NOT(ISERROR(SEARCH("Y",K135)))</formula>
    </cfRule>
  </conditionalFormatting>
  <conditionalFormatting sqref="K135:X135">
    <cfRule type="containsText" dxfId="1081" priority="1108" operator="containsText" text="N">
      <formula>NOT(ISERROR(SEARCH("N",K135)))</formula>
    </cfRule>
    <cfRule type="containsText" dxfId="1080" priority="1109" operator="containsText" text="Y">
      <formula>NOT(ISERROR(SEARCH("Y",K135)))</formula>
    </cfRule>
  </conditionalFormatting>
  <conditionalFormatting sqref="K134:Y134">
    <cfRule type="containsText" dxfId="1079" priority="1106" operator="containsText" text="N">
      <formula>NOT(ISERROR(SEARCH("N",K134)))</formula>
    </cfRule>
    <cfRule type="containsText" dxfId="1078" priority="1107" operator="containsText" text="Y">
      <formula>NOT(ISERROR(SEARCH("Y",K134)))</formula>
    </cfRule>
  </conditionalFormatting>
  <conditionalFormatting sqref="Y134">
    <cfRule type="containsText" dxfId="1077" priority="1104" operator="containsText" text="N">
      <formula>NOT(ISERROR(SEARCH("N",Y134)))</formula>
    </cfRule>
    <cfRule type="containsText" dxfId="1076" priority="1105" operator="containsText" text="Y">
      <formula>NOT(ISERROR(SEARCH("Y",Y134)))</formula>
    </cfRule>
  </conditionalFormatting>
  <conditionalFormatting sqref="K134:X134">
    <cfRule type="containsText" dxfId="1075" priority="1102" operator="containsText" text="N">
      <formula>NOT(ISERROR(SEARCH("N",K134)))</formula>
    </cfRule>
    <cfRule type="containsText" dxfId="1074" priority="1103" operator="containsText" text="Y">
      <formula>NOT(ISERROR(SEARCH("Y",K134)))</formula>
    </cfRule>
  </conditionalFormatting>
  <conditionalFormatting sqref="K134:X134">
    <cfRule type="containsText" dxfId="1073" priority="1100" operator="containsText" text="N">
      <formula>NOT(ISERROR(SEARCH("N",K134)))</formula>
    </cfRule>
    <cfRule type="containsText" dxfId="1072" priority="1101" operator="containsText" text="Y">
      <formula>NOT(ISERROR(SEARCH("Y",K134)))</formula>
    </cfRule>
  </conditionalFormatting>
  <conditionalFormatting sqref="K133:X133">
    <cfRule type="containsText" dxfId="1071" priority="1092" operator="containsText" text="N">
      <formula>NOT(ISERROR(SEARCH("N",K133)))</formula>
    </cfRule>
    <cfRule type="containsText" dxfId="1070" priority="1093" operator="containsText" text="Y">
      <formula>NOT(ISERROR(SEARCH("Y",K133)))</formula>
    </cfRule>
  </conditionalFormatting>
  <conditionalFormatting sqref="K132:Y132">
    <cfRule type="containsText" dxfId="1069" priority="1090" operator="containsText" text="N">
      <formula>NOT(ISERROR(SEARCH("N",K132)))</formula>
    </cfRule>
    <cfRule type="containsText" dxfId="1068" priority="1091" operator="containsText" text="Y">
      <formula>NOT(ISERROR(SEARCH("Y",K132)))</formula>
    </cfRule>
  </conditionalFormatting>
  <conditionalFormatting sqref="Y132">
    <cfRule type="containsText" dxfId="1067" priority="1088" operator="containsText" text="N">
      <formula>NOT(ISERROR(SEARCH("N",Y132)))</formula>
    </cfRule>
    <cfRule type="containsText" dxfId="1066" priority="1089" operator="containsText" text="Y">
      <formula>NOT(ISERROR(SEARCH("Y",Y132)))</formula>
    </cfRule>
  </conditionalFormatting>
  <conditionalFormatting sqref="K132:X132">
    <cfRule type="containsText" dxfId="1065" priority="1086" operator="containsText" text="N">
      <formula>NOT(ISERROR(SEARCH("N",K132)))</formula>
    </cfRule>
    <cfRule type="containsText" dxfId="1064" priority="1087" operator="containsText" text="Y">
      <formula>NOT(ISERROR(SEARCH("Y",K132)))</formula>
    </cfRule>
  </conditionalFormatting>
  <conditionalFormatting sqref="K132:X132">
    <cfRule type="containsText" dxfId="1063" priority="1084" operator="containsText" text="N">
      <formula>NOT(ISERROR(SEARCH("N",K132)))</formula>
    </cfRule>
    <cfRule type="containsText" dxfId="1062" priority="1085" operator="containsText" text="Y">
      <formula>NOT(ISERROR(SEARCH("Y",K132)))</formula>
    </cfRule>
  </conditionalFormatting>
  <conditionalFormatting sqref="K131:Y131">
    <cfRule type="containsText" dxfId="1061" priority="1082" operator="containsText" text="N">
      <formula>NOT(ISERROR(SEARCH("N",K131)))</formula>
    </cfRule>
    <cfRule type="containsText" dxfId="1060" priority="1083" operator="containsText" text="Y">
      <formula>NOT(ISERROR(SEARCH("Y",K131)))</formula>
    </cfRule>
  </conditionalFormatting>
  <conditionalFormatting sqref="Y131">
    <cfRule type="containsText" dxfId="1059" priority="1080" operator="containsText" text="N">
      <formula>NOT(ISERROR(SEARCH("N",Y131)))</formula>
    </cfRule>
    <cfRule type="containsText" dxfId="1058" priority="1081" operator="containsText" text="Y">
      <formula>NOT(ISERROR(SEARCH("Y",Y131)))</formula>
    </cfRule>
  </conditionalFormatting>
  <conditionalFormatting sqref="K131:X131">
    <cfRule type="containsText" dxfId="1057" priority="1078" operator="containsText" text="N">
      <formula>NOT(ISERROR(SEARCH("N",K131)))</formula>
    </cfRule>
    <cfRule type="containsText" dxfId="1056" priority="1079" operator="containsText" text="Y">
      <formula>NOT(ISERROR(SEARCH("Y",K131)))</formula>
    </cfRule>
  </conditionalFormatting>
  <conditionalFormatting sqref="K131:X131">
    <cfRule type="containsText" dxfId="1055" priority="1076" operator="containsText" text="N">
      <formula>NOT(ISERROR(SEARCH("N",K131)))</formula>
    </cfRule>
    <cfRule type="containsText" dxfId="1054" priority="1077" operator="containsText" text="Y">
      <formula>NOT(ISERROR(SEARCH("Y",K131)))</formula>
    </cfRule>
  </conditionalFormatting>
  <conditionalFormatting sqref="K130:Y130">
    <cfRule type="containsText" dxfId="1053" priority="1074" operator="containsText" text="N">
      <formula>NOT(ISERROR(SEARCH("N",K130)))</formula>
    </cfRule>
    <cfRule type="containsText" dxfId="1052" priority="1075" operator="containsText" text="Y">
      <formula>NOT(ISERROR(SEARCH("Y",K130)))</formula>
    </cfRule>
  </conditionalFormatting>
  <conditionalFormatting sqref="Y130">
    <cfRule type="containsText" dxfId="1051" priority="1072" operator="containsText" text="N">
      <formula>NOT(ISERROR(SEARCH("N",Y130)))</formula>
    </cfRule>
    <cfRule type="containsText" dxfId="1050" priority="1073" operator="containsText" text="Y">
      <formula>NOT(ISERROR(SEARCH("Y",Y130)))</formula>
    </cfRule>
  </conditionalFormatting>
  <conditionalFormatting sqref="K130:X130">
    <cfRule type="containsText" dxfId="1049" priority="1070" operator="containsText" text="N">
      <formula>NOT(ISERROR(SEARCH("N",K130)))</formula>
    </cfRule>
    <cfRule type="containsText" dxfId="1048" priority="1071" operator="containsText" text="Y">
      <formula>NOT(ISERROR(SEARCH("Y",K130)))</formula>
    </cfRule>
  </conditionalFormatting>
  <conditionalFormatting sqref="K130:X130">
    <cfRule type="containsText" dxfId="1047" priority="1068" operator="containsText" text="N">
      <formula>NOT(ISERROR(SEARCH("N",K130)))</formula>
    </cfRule>
    <cfRule type="containsText" dxfId="1046" priority="1069" operator="containsText" text="Y">
      <formula>NOT(ISERROR(SEARCH("Y",K130)))</formula>
    </cfRule>
  </conditionalFormatting>
  <conditionalFormatting sqref="K137:Y137">
    <cfRule type="containsText" dxfId="1045" priority="1066" operator="containsText" text="N">
      <formula>NOT(ISERROR(SEARCH("N",K137)))</formula>
    </cfRule>
    <cfRule type="containsText" dxfId="1044" priority="1067" operator="containsText" text="Y">
      <formula>NOT(ISERROR(SEARCH("Y",K137)))</formula>
    </cfRule>
  </conditionalFormatting>
  <conditionalFormatting sqref="Y137">
    <cfRule type="containsText" dxfId="1043" priority="1064" operator="containsText" text="N">
      <formula>NOT(ISERROR(SEARCH("N",Y137)))</formula>
    </cfRule>
    <cfRule type="containsText" dxfId="1042" priority="1065" operator="containsText" text="Y">
      <formula>NOT(ISERROR(SEARCH("Y",Y137)))</formula>
    </cfRule>
  </conditionalFormatting>
  <conditionalFormatting sqref="K137:X137">
    <cfRule type="containsText" dxfId="1041" priority="1062" operator="containsText" text="N">
      <formula>NOT(ISERROR(SEARCH("N",K137)))</formula>
    </cfRule>
    <cfRule type="containsText" dxfId="1040" priority="1063" operator="containsText" text="Y">
      <formula>NOT(ISERROR(SEARCH("Y",K137)))</formula>
    </cfRule>
  </conditionalFormatting>
  <conditionalFormatting sqref="K137:X137">
    <cfRule type="containsText" dxfId="1039" priority="1060" operator="containsText" text="N">
      <formula>NOT(ISERROR(SEARCH("N",K137)))</formula>
    </cfRule>
    <cfRule type="containsText" dxfId="1038" priority="1061" operator="containsText" text="Y">
      <formula>NOT(ISERROR(SEARCH("Y",K137)))</formula>
    </cfRule>
  </conditionalFormatting>
  <conditionalFormatting sqref="K138:Y138">
    <cfRule type="containsText" dxfId="1037" priority="1058" operator="containsText" text="N">
      <formula>NOT(ISERROR(SEARCH("N",K138)))</formula>
    </cfRule>
    <cfRule type="containsText" dxfId="1036" priority="1059" operator="containsText" text="Y">
      <formula>NOT(ISERROR(SEARCH("Y",K138)))</formula>
    </cfRule>
  </conditionalFormatting>
  <conditionalFormatting sqref="Y138">
    <cfRule type="containsText" dxfId="1035" priority="1056" operator="containsText" text="N">
      <formula>NOT(ISERROR(SEARCH("N",Y138)))</formula>
    </cfRule>
    <cfRule type="containsText" dxfId="1034" priority="1057" operator="containsText" text="Y">
      <formula>NOT(ISERROR(SEARCH("Y",Y138)))</formula>
    </cfRule>
  </conditionalFormatting>
  <conditionalFormatting sqref="K138:X138">
    <cfRule type="containsText" dxfId="1033" priority="1054" operator="containsText" text="N">
      <formula>NOT(ISERROR(SEARCH("N",K138)))</formula>
    </cfRule>
    <cfRule type="containsText" dxfId="1032" priority="1055" operator="containsText" text="Y">
      <formula>NOT(ISERROR(SEARCH("Y",K138)))</formula>
    </cfRule>
  </conditionalFormatting>
  <conditionalFormatting sqref="K138:X138">
    <cfRule type="containsText" dxfId="1031" priority="1052" operator="containsText" text="N">
      <formula>NOT(ISERROR(SEARCH("N",K138)))</formula>
    </cfRule>
    <cfRule type="containsText" dxfId="1030" priority="1053" operator="containsText" text="Y">
      <formula>NOT(ISERROR(SEARCH("Y",K138)))</formula>
    </cfRule>
  </conditionalFormatting>
  <conditionalFormatting sqref="K139:Y139">
    <cfRule type="containsText" dxfId="1029" priority="1050" operator="containsText" text="N">
      <formula>NOT(ISERROR(SEARCH("N",K139)))</formula>
    </cfRule>
    <cfRule type="containsText" dxfId="1028" priority="1051" operator="containsText" text="Y">
      <formula>NOT(ISERROR(SEARCH("Y",K139)))</formula>
    </cfRule>
  </conditionalFormatting>
  <conditionalFormatting sqref="Y139">
    <cfRule type="containsText" dxfId="1027" priority="1048" operator="containsText" text="N">
      <formula>NOT(ISERROR(SEARCH("N",Y139)))</formula>
    </cfRule>
    <cfRule type="containsText" dxfId="1026" priority="1049" operator="containsText" text="Y">
      <formula>NOT(ISERROR(SEARCH("Y",Y139)))</formula>
    </cfRule>
  </conditionalFormatting>
  <conditionalFormatting sqref="K139:Y139">
    <cfRule type="containsText" dxfId="1025" priority="1046" operator="containsText" text="N">
      <formula>NOT(ISERROR(SEARCH("N",K139)))</formula>
    </cfRule>
    <cfRule type="containsText" dxfId="1024" priority="1047" operator="containsText" text="Y">
      <formula>NOT(ISERROR(SEARCH("Y",K139)))</formula>
    </cfRule>
  </conditionalFormatting>
  <conditionalFormatting sqref="K139:Y139">
    <cfRule type="containsText" dxfId="1023" priority="1044" operator="containsText" text="N">
      <formula>NOT(ISERROR(SEARCH("N",K139)))</formula>
    </cfRule>
    <cfRule type="containsText" dxfId="1022" priority="1045" operator="containsText" text="Y">
      <formula>NOT(ISERROR(SEARCH("Y",K139)))</formula>
    </cfRule>
  </conditionalFormatting>
  <conditionalFormatting sqref="K140:Y140">
    <cfRule type="containsText" dxfId="1021" priority="1042" operator="containsText" text="N">
      <formula>NOT(ISERROR(SEARCH("N",K140)))</formula>
    </cfRule>
    <cfRule type="containsText" dxfId="1020" priority="1043" operator="containsText" text="Y">
      <formula>NOT(ISERROR(SEARCH("Y",K140)))</formula>
    </cfRule>
  </conditionalFormatting>
  <conditionalFormatting sqref="Y140">
    <cfRule type="containsText" dxfId="1019" priority="1040" operator="containsText" text="N">
      <formula>NOT(ISERROR(SEARCH("N",Y140)))</formula>
    </cfRule>
    <cfRule type="containsText" dxfId="1018" priority="1041" operator="containsText" text="Y">
      <formula>NOT(ISERROR(SEARCH("Y",Y140)))</formula>
    </cfRule>
  </conditionalFormatting>
  <conditionalFormatting sqref="K140:Y140">
    <cfRule type="containsText" dxfId="1017" priority="1038" operator="containsText" text="N">
      <formula>NOT(ISERROR(SEARCH("N",K140)))</formula>
    </cfRule>
    <cfRule type="containsText" dxfId="1016" priority="1039" operator="containsText" text="Y">
      <formula>NOT(ISERROR(SEARCH("Y",K140)))</formula>
    </cfRule>
  </conditionalFormatting>
  <conditionalFormatting sqref="K140:Y140">
    <cfRule type="containsText" dxfId="1015" priority="1036" operator="containsText" text="N">
      <formula>NOT(ISERROR(SEARCH("N",K140)))</formula>
    </cfRule>
    <cfRule type="containsText" dxfId="1014" priority="1037" operator="containsText" text="Y">
      <formula>NOT(ISERROR(SEARCH("Y",K140)))</formula>
    </cfRule>
  </conditionalFormatting>
  <conditionalFormatting sqref="K141:Y141">
    <cfRule type="containsText" dxfId="1013" priority="1034" operator="containsText" text="N">
      <formula>NOT(ISERROR(SEARCH("N",K141)))</formula>
    </cfRule>
    <cfRule type="containsText" dxfId="1012" priority="1035" operator="containsText" text="Y">
      <formula>NOT(ISERROR(SEARCH("Y",K141)))</formula>
    </cfRule>
  </conditionalFormatting>
  <conditionalFormatting sqref="Y141">
    <cfRule type="containsText" dxfId="1011" priority="1032" operator="containsText" text="N">
      <formula>NOT(ISERROR(SEARCH("N",Y141)))</formula>
    </cfRule>
    <cfRule type="containsText" dxfId="1010" priority="1033" operator="containsText" text="Y">
      <formula>NOT(ISERROR(SEARCH("Y",Y141)))</formula>
    </cfRule>
  </conditionalFormatting>
  <conditionalFormatting sqref="K141:Y141">
    <cfRule type="containsText" dxfId="1009" priority="1030" operator="containsText" text="N">
      <formula>NOT(ISERROR(SEARCH("N",K141)))</formula>
    </cfRule>
    <cfRule type="containsText" dxfId="1008" priority="1031" operator="containsText" text="Y">
      <formula>NOT(ISERROR(SEARCH("Y",K141)))</formula>
    </cfRule>
  </conditionalFormatting>
  <conditionalFormatting sqref="K141:Y141">
    <cfRule type="containsText" dxfId="1007" priority="1028" operator="containsText" text="N">
      <formula>NOT(ISERROR(SEARCH("N",K141)))</formula>
    </cfRule>
    <cfRule type="containsText" dxfId="1006" priority="1029" operator="containsText" text="Y">
      <formula>NOT(ISERROR(SEARCH("Y",K141)))</formula>
    </cfRule>
  </conditionalFormatting>
  <conditionalFormatting sqref="K142:Y142">
    <cfRule type="containsText" dxfId="1005" priority="1026" operator="containsText" text="N">
      <formula>NOT(ISERROR(SEARCH("N",K142)))</formula>
    </cfRule>
    <cfRule type="containsText" dxfId="1004" priority="1027" operator="containsText" text="Y">
      <formula>NOT(ISERROR(SEARCH("Y",K142)))</formula>
    </cfRule>
  </conditionalFormatting>
  <conditionalFormatting sqref="Y142">
    <cfRule type="containsText" dxfId="1003" priority="1024" operator="containsText" text="N">
      <formula>NOT(ISERROR(SEARCH("N",Y142)))</formula>
    </cfRule>
    <cfRule type="containsText" dxfId="1002" priority="1025" operator="containsText" text="Y">
      <formula>NOT(ISERROR(SEARCH("Y",Y142)))</formula>
    </cfRule>
  </conditionalFormatting>
  <conditionalFormatting sqref="K142:Y142">
    <cfRule type="containsText" dxfId="1001" priority="1022" operator="containsText" text="N">
      <formula>NOT(ISERROR(SEARCH("N",K142)))</formula>
    </cfRule>
    <cfRule type="containsText" dxfId="1000" priority="1023" operator="containsText" text="Y">
      <formula>NOT(ISERROR(SEARCH("Y",K142)))</formula>
    </cfRule>
  </conditionalFormatting>
  <conditionalFormatting sqref="K142:Y142">
    <cfRule type="containsText" dxfId="999" priority="1020" operator="containsText" text="N">
      <formula>NOT(ISERROR(SEARCH("N",K142)))</formula>
    </cfRule>
    <cfRule type="containsText" dxfId="998" priority="1021" operator="containsText" text="Y">
      <formula>NOT(ISERROR(SEARCH("Y",K142)))</formula>
    </cfRule>
  </conditionalFormatting>
  <conditionalFormatting sqref="K146:Y146">
    <cfRule type="containsText" dxfId="997" priority="1018" operator="containsText" text="N">
      <formula>NOT(ISERROR(SEARCH("N",K146)))</formula>
    </cfRule>
    <cfRule type="containsText" dxfId="996" priority="1019" operator="containsText" text="Y">
      <formula>NOT(ISERROR(SEARCH("Y",K146)))</formula>
    </cfRule>
  </conditionalFormatting>
  <conditionalFormatting sqref="Y146">
    <cfRule type="containsText" dxfId="995" priority="1016" operator="containsText" text="N">
      <formula>NOT(ISERROR(SEARCH("N",Y146)))</formula>
    </cfRule>
    <cfRule type="containsText" dxfId="994" priority="1017" operator="containsText" text="Y">
      <formula>NOT(ISERROR(SEARCH("Y",Y146)))</formula>
    </cfRule>
  </conditionalFormatting>
  <conditionalFormatting sqref="K146:Y146">
    <cfRule type="containsText" dxfId="993" priority="1014" operator="containsText" text="N">
      <formula>NOT(ISERROR(SEARCH("N",K146)))</formula>
    </cfRule>
    <cfRule type="containsText" dxfId="992" priority="1015" operator="containsText" text="Y">
      <formula>NOT(ISERROR(SEARCH("Y",K146)))</formula>
    </cfRule>
  </conditionalFormatting>
  <conditionalFormatting sqref="K146:Y146">
    <cfRule type="containsText" dxfId="991" priority="1012" operator="containsText" text="N">
      <formula>NOT(ISERROR(SEARCH("N",K146)))</formula>
    </cfRule>
    <cfRule type="containsText" dxfId="990" priority="1013" operator="containsText" text="Y">
      <formula>NOT(ISERROR(SEARCH("Y",K146)))</formula>
    </cfRule>
  </conditionalFormatting>
  <conditionalFormatting sqref="Y145">
    <cfRule type="containsText" dxfId="989" priority="1010" operator="containsText" text="N">
      <formula>NOT(ISERROR(SEARCH("N",Y145)))</formula>
    </cfRule>
    <cfRule type="containsText" dxfId="988" priority="1011" operator="containsText" text="Y">
      <formula>NOT(ISERROR(SEARCH("Y",Y145)))</formula>
    </cfRule>
  </conditionalFormatting>
  <conditionalFormatting sqref="Y145">
    <cfRule type="containsText" dxfId="987" priority="1008" operator="containsText" text="N">
      <formula>NOT(ISERROR(SEARCH("N",Y145)))</formula>
    </cfRule>
    <cfRule type="containsText" dxfId="986" priority="1009" operator="containsText" text="Y">
      <formula>NOT(ISERROR(SEARCH("Y",Y145)))</formula>
    </cfRule>
  </conditionalFormatting>
  <conditionalFormatting sqref="Y145">
    <cfRule type="containsText" dxfId="985" priority="1006" operator="containsText" text="N">
      <formula>NOT(ISERROR(SEARCH("N",Y145)))</formula>
    </cfRule>
    <cfRule type="containsText" dxfId="984" priority="1007" operator="containsText" text="Y">
      <formula>NOT(ISERROR(SEARCH("Y",Y145)))</formula>
    </cfRule>
  </conditionalFormatting>
  <conditionalFormatting sqref="Y145">
    <cfRule type="containsText" dxfId="983" priority="1004" operator="containsText" text="N">
      <formula>NOT(ISERROR(SEARCH("N",Y145)))</formula>
    </cfRule>
    <cfRule type="containsText" dxfId="982" priority="1005" operator="containsText" text="Y">
      <formula>NOT(ISERROR(SEARCH("Y",Y145)))</formula>
    </cfRule>
  </conditionalFormatting>
  <conditionalFormatting sqref="K144:X144">
    <cfRule type="containsText" dxfId="981" priority="1002" operator="containsText" text="N">
      <formula>NOT(ISERROR(SEARCH("N",K144)))</formula>
    </cfRule>
    <cfRule type="containsText" dxfId="980" priority="1003" operator="containsText" text="Y">
      <formula>NOT(ISERROR(SEARCH("Y",K144)))</formula>
    </cfRule>
  </conditionalFormatting>
  <conditionalFormatting sqref="Y144">
    <cfRule type="containsText" dxfId="979" priority="1000" operator="containsText" text="N">
      <formula>NOT(ISERROR(SEARCH("N",Y144)))</formula>
    </cfRule>
    <cfRule type="containsText" dxfId="978" priority="1001" operator="containsText" text="Y">
      <formula>NOT(ISERROR(SEARCH("Y",Y144)))</formula>
    </cfRule>
  </conditionalFormatting>
  <conditionalFormatting sqref="Y144">
    <cfRule type="containsText" dxfId="977" priority="998" operator="containsText" text="N">
      <formula>NOT(ISERROR(SEARCH("N",Y144)))</formula>
    </cfRule>
    <cfRule type="containsText" dxfId="976" priority="999" operator="containsText" text="Y">
      <formula>NOT(ISERROR(SEARCH("Y",Y144)))</formula>
    </cfRule>
  </conditionalFormatting>
  <conditionalFormatting sqref="Y144">
    <cfRule type="containsText" dxfId="975" priority="996" operator="containsText" text="N">
      <formula>NOT(ISERROR(SEARCH("N",Y144)))</formula>
    </cfRule>
    <cfRule type="containsText" dxfId="974" priority="997" operator="containsText" text="Y">
      <formula>NOT(ISERROR(SEARCH("Y",Y144)))</formula>
    </cfRule>
  </conditionalFormatting>
  <conditionalFormatting sqref="Y144">
    <cfRule type="containsText" dxfId="973" priority="994" operator="containsText" text="N">
      <formula>NOT(ISERROR(SEARCH("N",Y144)))</formula>
    </cfRule>
    <cfRule type="containsText" dxfId="972" priority="995" operator="containsText" text="Y">
      <formula>NOT(ISERROR(SEARCH("Y",Y144)))</formula>
    </cfRule>
  </conditionalFormatting>
  <conditionalFormatting sqref="K143:X143">
    <cfRule type="containsText" dxfId="971" priority="992" operator="containsText" text="N">
      <formula>NOT(ISERROR(SEARCH("N",K143)))</formula>
    </cfRule>
    <cfRule type="containsText" dxfId="970" priority="993" operator="containsText" text="Y">
      <formula>NOT(ISERROR(SEARCH("Y",K143)))</formula>
    </cfRule>
  </conditionalFormatting>
  <conditionalFormatting sqref="Y143">
    <cfRule type="containsText" dxfId="969" priority="990" operator="containsText" text="N">
      <formula>NOT(ISERROR(SEARCH("N",Y143)))</formula>
    </cfRule>
    <cfRule type="containsText" dxfId="968" priority="991" operator="containsText" text="Y">
      <formula>NOT(ISERROR(SEARCH("Y",Y143)))</formula>
    </cfRule>
  </conditionalFormatting>
  <conditionalFormatting sqref="Y143">
    <cfRule type="containsText" dxfId="967" priority="988" operator="containsText" text="N">
      <formula>NOT(ISERROR(SEARCH("N",Y143)))</formula>
    </cfRule>
    <cfRule type="containsText" dxfId="966" priority="989" operator="containsText" text="Y">
      <formula>NOT(ISERROR(SEARCH("Y",Y143)))</formula>
    </cfRule>
  </conditionalFormatting>
  <conditionalFormatting sqref="Y143">
    <cfRule type="containsText" dxfId="965" priority="986" operator="containsText" text="N">
      <formula>NOT(ISERROR(SEARCH("N",Y143)))</formula>
    </cfRule>
    <cfRule type="containsText" dxfId="964" priority="987" operator="containsText" text="Y">
      <formula>NOT(ISERROR(SEARCH("Y",Y143)))</formula>
    </cfRule>
  </conditionalFormatting>
  <conditionalFormatting sqref="Y143">
    <cfRule type="containsText" dxfId="963" priority="984" operator="containsText" text="N">
      <formula>NOT(ISERROR(SEARCH("N",Y143)))</formula>
    </cfRule>
    <cfRule type="containsText" dxfId="962" priority="985" operator="containsText" text="Y">
      <formula>NOT(ISERROR(SEARCH("Y",Y143)))</formula>
    </cfRule>
  </conditionalFormatting>
  <conditionalFormatting sqref="K155:Y155">
    <cfRule type="containsText" dxfId="961" priority="982" operator="containsText" text="N">
      <formula>NOT(ISERROR(SEARCH("N",K155)))</formula>
    </cfRule>
    <cfRule type="containsText" dxfId="960" priority="983" operator="containsText" text="Y">
      <formula>NOT(ISERROR(SEARCH("Y",K155)))</formula>
    </cfRule>
  </conditionalFormatting>
  <conditionalFormatting sqref="Y155">
    <cfRule type="containsText" dxfId="959" priority="980" operator="containsText" text="N">
      <formula>NOT(ISERROR(SEARCH("N",Y155)))</formula>
    </cfRule>
    <cfRule type="containsText" dxfId="958" priority="981" operator="containsText" text="Y">
      <formula>NOT(ISERROR(SEARCH("Y",Y155)))</formula>
    </cfRule>
  </conditionalFormatting>
  <conditionalFormatting sqref="K155:Y155">
    <cfRule type="containsText" dxfId="957" priority="978" operator="containsText" text="N">
      <formula>NOT(ISERROR(SEARCH("N",K155)))</formula>
    </cfRule>
    <cfRule type="containsText" dxfId="956" priority="979" operator="containsText" text="Y">
      <formula>NOT(ISERROR(SEARCH("Y",K155)))</formula>
    </cfRule>
  </conditionalFormatting>
  <conditionalFormatting sqref="K155:Y155">
    <cfRule type="containsText" dxfId="955" priority="976" operator="containsText" text="N">
      <formula>NOT(ISERROR(SEARCH("N",K155)))</formula>
    </cfRule>
    <cfRule type="containsText" dxfId="954" priority="977" operator="containsText" text="Y">
      <formula>NOT(ISERROR(SEARCH("Y",K155)))</formula>
    </cfRule>
  </conditionalFormatting>
  <conditionalFormatting sqref="K147:Y147">
    <cfRule type="containsText" dxfId="953" priority="974" operator="containsText" text="N">
      <formula>NOT(ISERROR(SEARCH("N",K147)))</formula>
    </cfRule>
    <cfRule type="containsText" dxfId="952" priority="975" operator="containsText" text="Y">
      <formula>NOT(ISERROR(SEARCH("Y",K147)))</formula>
    </cfRule>
  </conditionalFormatting>
  <conditionalFormatting sqref="Y147">
    <cfRule type="containsText" dxfId="951" priority="972" operator="containsText" text="N">
      <formula>NOT(ISERROR(SEARCH("N",Y147)))</formula>
    </cfRule>
    <cfRule type="containsText" dxfId="950" priority="973" operator="containsText" text="Y">
      <formula>NOT(ISERROR(SEARCH("Y",Y147)))</formula>
    </cfRule>
  </conditionalFormatting>
  <conditionalFormatting sqref="K147:Y147">
    <cfRule type="containsText" dxfId="949" priority="970" operator="containsText" text="N">
      <formula>NOT(ISERROR(SEARCH("N",K147)))</formula>
    </cfRule>
    <cfRule type="containsText" dxfId="948" priority="971" operator="containsText" text="Y">
      <formula>NOT(ISERROR(SEARCH("Y",K147)))</formula>
    </cfRule>
  </conditionalFormatting>
  <conditionalFormatting sqref="K147:Y147">
    <cfRule type="containsText" dxfId="947" priority="968" operator="containsText" text="N">
      <formula>NOT(ISERROR(SEARCH("N",K147)))</formula>
    </cfRule>
    <cfRule type="containsText" dxfId="946" priority="969" operator="containsText" text="Y">
      <formula>NOT(ISERROR(SEARCH("Y",K147)))</formula>
    </cfRule>
  </conditionalFormatting>
  <conditionalFormatting sqref="K148:Y148">
    <cfRule type="containsText" dxfId="945" priority="966" operator="containsText" text="N">
      <formula>NOT(ISERROR(SEARCH("N",K148)))</formula>
    </cfRule>
    <cfRule type="containsText" dxfId="944" priority="967" operator="containsText" text="Y">
      <formula>NOT(ISERROR(SEARCH("Y",K148)))</formula>
    </cfRule>
  </conditionalFormatting>
  <conditionalFormatting sqref="Y148">
    <cfRule type="containsText" dxfId="943" priority="964" operator="containsText" text="N">
      <formula>NOT(ISERROR(SEARCH("N",Y148)))</formula>
    </cfRule>
    <cfRule type="containsText" dxfId="942" priority="965" operator="containsText" text="Y">
      <formula>NOT(ISERROR(SEARCH("Y",Y148)))</formula>
    </cfRule>
  </conditionalFormatting>
  <conditionalFormatting sqref="K148:Y148">
    <cfRule type="containsText" dxfId="941" priority="962" operator="containsText" text="N">
      <formula>NOT(ISERROR(SEARCH("N",K148)))</formula>
    </cfRule>
    <cfRule type="containsText" dxfId="940" priority="963" operator="containsText" text="Y">
      <formula>NOT(ISERROR(SEARCH("Y",K148)))</formula>
    </cfRule>
  </conditionalFormatting>
  <conditionalFormatting sqref="K148:Y148">
    <cfRule type="containsText" dxfId="939" priority="960" operator="containsText" text="N">
      <formula>NOT(ISERROR(SEARCH("N",K148)))</formula>
    </cfRule>
    <cfRule type="containsText" dxfId="938" priority="961" operator="containsText" text="Y">
      <formula>NOT(ISERROR(SEARCH("Y",K148)))</formula>
    </cfRule>
  </conditionalFormatting>
  <conditionalFormatting sqref="K149:Y149">
    <cfRule type="containsText" dxfId="937" priority="958" operator="containsText" text="N">
      <formula>NOT(ISERROR(SEARCH("N",K149)))</formula>
    </cfRule>
    <cfRule type="containsText" dxfId="936" priority="959" operator="containsText" text="Y">
      <formula>NOT(ISERROR(SEARCH("Y",K149)))</formula>
    </cfRule>
  </conditionalFormatting>
  <conditionalFormatting sqref="Y149">
    <cfRule type="containsText" dxfId="935" priority="956" operator="containsText" text="N">
      <formula>NOT(ISERROR(SEARCH("N",Y149)))</formula>
    </cfRule>
    <cfRule type="containsText" dxfId="934" priority="957" operator="containsText" text="Y">
      <formula>NOT(ISERROR(SEARCH("Y",Y149)))</formula>
    </cfRule>
  </conditionalFormatting>
  <conditionalFormatting sqref="K149:Y149">
    <cfRule type="containsText" dxfId="933" priority="954" operator="containsText" text="N">
      <formula>NOT(ISERROR(SEARCH("N",K149)))</formula>
    </cfRule>
    <cfRule type="containsText" dxfId="932" priority="955" operator="containsText" text="Y">
      <formula>NOT(ISERROR(SEARCH("Y",K149)))</formula>
    </cfRule>
  </conditionalFormatting>
  <conditionalFormatting sqref="K149:Y149">
    <cfRule type="containsText" dxfId="931" priority="952" operator="containsText" text="N">
      <formula>NOT(ISERROR(SEARCH("N",K149)))</formula>
    </cfRule>
    <cfRule type="containsText" dxfId="930" priority="953" operator="containsText" text="Y">
      <formula>NOT(ISERROR(SEARCH("Y",K149)))</formula>
    </cfRule>
  </conditionalFormatting>
  <conditionalFormatting sqref="K150:Y150">
    <cfRule type="containsText" dxfId="929" priority="950" operator="containsText" text="N">
      <formula>NOT(ISERROR(SEARCH("N",K150)))</formula>
    </cfRule>
    <cfRule type="containsText" dxfId="928" priority="951" operator="containsText" text="Y">
      <formula>NOT(ISERROR(SEARCH("Y",K150)))</formula>
    </cfRule>
  </conditionalFormatting>
  <conditionalFormatting sqref="Y150">
    <cfRule type="containsText" dxfId="927" priority="948" operator="containsText" text="N">
      <formula>NOT(ISERROR(SEARCH("N",Y150)))</formula>
    </cfRule>
    <cfRule type="containsText" dxfId="926" priority="949" operator="containsText" text="Y">
      <formula>NOT(ISERROR(SEARCH("Y",Y150)))</formula>
    </cfRule>
  </conditionalFormatting>
  <conditionalFormatting sqref="K150:Y150">
    <cfRule type="containsText" dxfId="925" priority="946" operator="containsText" text="N">
      <formula>NOT(ISERROR(SEARCH("N",K150)))</formula>
    </cfRule>
    <cfRule type="containsText" dxfId="924" priority="947" operator="containsText" text="Y">
      <formula>NOT(ISERROR(SEARCH("Y",K150)))</formula>
    </cfRule>
  </conditionalFormatting>
  <conditionalFormatting sqref="K150:Y150">
    <cfRule type="containsText" dxfId="923" priority="944" operator="containsText" text="N">
      <formula>NOT(ISERROR(SEARCH("N",K150)))</formula>
    </cfRule>
    <cfRule type="containsText" dxfId="922" priority="945" operator="containsText" text="Y">
      <formula>NOT(ISERROR(SEARCH("Y",K150)))</formula>
    </cfRule>
  </conditionalFormatting>
  <conditionalFormatting sqref="K151:Y151">
    <cfRule type="containsText" dxfId="921" priority="942" operator="containsText" text="N">
      <formula>NOT(ISERROR(SEARCH("N",K151)))</formula>
    </cfRule>
    <cfRule type="containsText" dxfId="920" priority="943" operator="containsText" text="Y">
      <formula>NOT(ISERROR(SEARCH("Y",K151)))</formula>
    </cfRule>
  </conditionalFormatting>
  <conditionalFormatting sqref="Y151">
    <cfRule type="containsText" dxfId="919" priority="940" operator="containsText" text="N">
      <formula>NOT(ISERROR(SEARCH("N",Y151)))</formula>
    </cfRule>
    <cfRule type="containsText" dxfId="918" priority="941" operator="containsText" text="Y">
      <formula>NOT(ISERROR(SEARCH("Y",Y151)))</formula>
    </cfRule>
  </conditionalFormatting>
  <conditionalFormatting sqref="K151:Y151">
    <cfRule type="containsText" dxfId="917" priority="938" operator="containsText" text="N">
      <formula>NOT(ISERROR(SEARCH("N",K151)))</formula>
    </cfRule>
    <cfRule type="containsText" dxfId="916" priority="939" operator="containsText" text="Y">
      <formula>NOT(ISERROR(SEARCH("Y",K151)))</formula>
    </cfRule>
  </conditionalFormatting>
  <conditionalFormatting sqref="K151:Y151">
    <cfRule type="containsText" dxfId="915" priority="936" operator="containsText" text="N">
      <formula>NOT(ISERROR(SEARCH("N",K151)))</formula>
    </cfRule>
    <cfRule type="containsText" dxfId="914" priority="937" operator="containsText" text="Y">
      <formula>NOT(ISERROR(SEARCH("Y",K151)))</formula>
    </cfRule>
  </conditionalFormatting>
  <conditionalFormatting sqref="K152:Y152">
    <cfRule type="containsText" dxfId="913" priority="934" operator="containsText" text="N">
      <formula>NOT(ISERROR(SEARCH("N",K152)))</formula>
    </cfRule>
    <cfRule type="containsText" dxfId="912" priority="935" operator="containsText" text="Y">
      <formula>NOT(ISERROR(SEARCH("Y",K152)))</formula>
    </cfRule>
  </conditionalFormatting>
  <conditionalFormatting sqref="Y152">
    <cfRule type="containsText" dxfId="911" priority="932" operator="containsText" text="N">
      <formula>NOT(ISERROR(SEARCH("N",Y152)))</formula>
    </cfRule>
    <cfRule type="containsText" dxfId="910" priority="933" operator="containsText" text="Y">
      <formula>NOT(ISERROR(SEARCH("Y",Y152)))</formula>
    </cfRule>
  </conditionalFormatting>
  <conditionalFormatting sqref="K152:Y152">
    <cfRule type="containsText" dxfId="909" priority="930" operator="containsText" text="N">
      <formula>NOT(ISERROR(SEARCH("N",K152)))</formula>
    </cfRule>
    <cfRule type="containsText" dxfId="908" priority="931" operator="containsText" text="Y">
      <formula>NOT(ISERROR(SEARCH("Y",K152)))</formula>
    </cfRule>
  </conditionalFormatting>
  <conditionalFormatting sqref="K152:Y152">
    <cfRule type="containsText" dxfId="907" priority="928" operator="containsText" text="N">
      <formula>NOT(ISERROR(SEARCH("N",K152)))</formula>
    </cfRule>
    <cfRule type="containsText" dxfId="906" priority="929" operator="containsText" text="Y">
      <formula>NOT(ISERROR(SEARCH("Y",K152)))</formula>
    </cfRule>
  </conditionalFormatting>
  <conditionalFormatting sqref="K153:Y153">
    <cfRule type="containsText" dxfId="905" priority="926" operator="containsText" text="N">
      <formula>NOT(ISERROR(SEARCH("N",K153)))</formula>
    </cfRule>
    <cfRule type="containsText" dxfId="904" priority="927" operator="containsText" text="Y">
      <formula>NOT(ISERROR(SEARCH("Y",K153)))</formula>
    </cfRule>
  </conditionalFormatting>
  <conditionalFormatting sqref="Y153">
    <cfRule type="containsText" dxfId="903" priority="924" operator="containsText" text="N">
      <formula>NOT(ISERROR(SEARCH("N",Y153)))</formula>
    </cfRule>
    <cfRule type="containsText" dxfId="902" priority="925" operator="containsText" text="Y">
      <formula>NOT(ISERROR(SEARCH("Y",Y153)))</formula>
    </cfRule>
  </conditionalFormatting>
  <conditionalFormatting sqref="K153:Y153">
    <cfRule type="containsText" dxfId="901" priority="922" operator="containsText" text="N">
      <formula>NOT(ISERROR(SEARCH("N",K153)))</formula>
    </cfRule>
    <cfRule type="containsText" dxfId="900" priority="923" operator="containsText" text="Y">
      <formula>NOT(ISERROR(SEARCH("Y",K153)))</formula>
    </cfRule>
  </conditionalFormatting>
  <conditionalFormatting sqref="K153:Y153">
    <cfRule type="containsText" dxfId="899" priority="920" operator="containsText" text="N">
      <formula>NOT(ISERROR(SEARCH("N",K153)))</formula>
    </cfRule>
    <cfRule type="containsText" dxfId="898" priority="921" operator="containsText" text="Y">
      <formula>NOT(ISERROR(SEARCH("Y",K153)))</formula>
    </cfRule>
  </conditionalFormatting>
  <conditionalFormatting sqref="K154:Y154">
    <cfRule type="containsText" dxfId="897" priority="918" operator="containsText" text="N">
      <formula>NOT(ISERROR(SEARCH("N",K154)))</formula>
    </cfRule>
    <cfRule type="containsText" dxfId="896" priority="919" operator="containsText" text="Y">
      <formula>NOT(ISERROR(SEARCH("Y",K154)))</formula>
    </cfRule>
  </conditionalFormatting>
  <conditionalFormatting sqref="Y154">
    <cfRule type="containsText" dxfId="895" priority="916" operator="containsText" text="N">
      <formula>NOT(ISERROR(SEARCH("N",Y154)))</formula>
    </cfRule>
    <cfRule type="containsText" dxfId="894" priority="917" operator="containsText" text="Y">
      <formula>NOT(ISERROR(SEARCH("Y",Y154)))</formula>
    </cfRule>
  </conditionalFormatting>
  <conditionalFormatting sqref="K154:Y154">
    <cfRule type="containsText" dxfId="893" priority="914" operator="containsText" text="N">
      <formula>NOT(ISERROR(SEARCH("N",K154)))</formula>
    </cfRule>
    <cfRule type="containsText" dxfId="892" priority="915" operator="containsText" text="Y">
      <formula>NOT(ISERROR(SEARCH("Y",K154)))</formula>
    </cfRule>
  </conditionalFormatting>
  <conditionalFormatting sqref="K154:Y154">
    <cfRule type="containsText" dxfId="891" priority="912" operator="containsText" text="N">
      <formula>NOT(ISERROR(SEARCH("N",K154)))</formula>
    </cfRule>
    <cfRule type="containsText" dxfId="890" priority="913" operator="containsText" text="Y">
      <formula>NOT(ISERROR(SEARCH("Y",K154)))</formula>
    </cfRule>
  </conditionalFormatting>
  <conditionalFormatting sqref="K157:Y157">
    <cfRule type="containsText" dxfId="889" priority="910" operator="containsText" text="N">
      <formula>NOT(ISERROR(SEARCH("N",K157)))</formula>
    </cfRule>
    <cfRule type="containsText" dxfId="888" priority="911" operator="containsText" text="Y">
      <formula>NOT(ISERROR(SEARCH("Y",K157)))</formula>
    </cfRule>
  </conditionalFormatting>
  <conditionalFormatting sqref="Y157">
    <cfRule type="containsText" dxfId="887" priority="908" operator="containsText" text="N">
      <formula>NOT(ISERROR(SEARCH("N",Y157)))</formula>
    </cfRule>
    <cfRule type="containsText" dxfId="886" priority="909" operator="containsText" text="Y">
      <formula>NOT(ISERROR(SEARCH("Y",Y157)))</formula>
    </cfRule>
  </conditionalFormatting>
  <conditionalFormatting sqref="K157:Y157">
    <cfRule type="containsText" dxfId="885" priority="906" operator="containsText" text="N">
      <formula>NOT(ISERROR(SEARCH("N",K157)))</formula>
    </cfRule>
    <cfRule type="containsText" dxfId="884" priority="907" operator="containsText" text="Y">
      <formula>NOT(ISERROR(SEARCH("Y",K157)))</formula>
    </cfRule>
  </conditionalFormatting>
  <conditionalFormatting sqref="K157:Y157">
    <cfRule type="containsText" dxfId="883" priority="904" operator="containsText" text="N">
      <formula>NOT(ISERROR(SEARCH("N",K157)))</formula>
    </cfRule>
    <cfRule type="containsText" dxfId="882" priority="905" operator="containsText" text="Y">
      <formula>NOT(ISERROR(SEARCH("Y",K157)))</formula>
    </cfRule>
  </conditionalFormatting>
  <conditionalFormatting sqref="K156:Y156">
    <cfRule type="containsText" dxfId="881" priority="902" operator="containsText" text="N">
      <formula>NOT(ISERROR(SEARCH("N",K156)))</formula>
    </cfRule>
    <cfRule type="containsText" dxfId="880" priority="903" operator="containsText" text="Y">
      <formula>NOT(ISERROR(SEARCH("Y",K156)))</formula>
    </cfRule>
  </conditionalFormatting>
  <conditionalFormatting sqref="Y156">
    <cfRule type="containsText" dxfId="879" priority="900" operator="containsText" text="N">
      <formula>NOT(ISERROR(SEARCH("N",Y156)))</formula>
    </cfRule>
    <cfRule type="containsText" dxfId="878" priority="901" operator="containsText" text="Y">
      <formula>NOT(ISERROR(SEARCH("Y",Y156)))</formula>
    </cfRule>
  </conditionalFormatting>
  <conditionalFormatting sqref="K156:Y156">
    <cfRule type="containsText" dxfId="877" priority="898" operator="containsText" text="N">
      <formula>NOT(ISERROR(SEARCH("N",K156)))</formula>
    </cfRule>
    <cfRule type="containsText" dxfId="876" priority="899" operator="containsText" text="Y">
      <formula>NOT(ISERROR(SEARCH("Y",K156)))</formula>
    </cfRule>
  </conditionalFormatting>
  <conditionalFormatting sqref="K156:Y156">
    <cfRule type="containsText" dxfId="875" priority="896" operator="containsText" text="N">
      <formula>NOT(ISERROR(SEARCH("N",K156)))</formula>
    </cfRule>
    <cfRule type="containsText" dxfId="874" priority="897" operator="containsText" text="Y">
      <formula>NOT(ISERROR(SEARCH("Y",K156)))</formula>
    </cfRule>
  </conditionalFormatting>
  <conditionalFormatting sqref="Y129">
    <cfRule type="containsText" dxfId="873" priority="894" operator="containsText" text="N">
      <formula>NOT(ISERROR(SEARCH("N",Y129)))</formula>
    </cfRule>
    <cfRule type="containsText" dxfId="872" priority="895" operator="containsText" text="Y">
      <formula>NOT(ISERROR(SEARCH("Y",Y129)))</formula>
    </cfRule>
  </conditionalFormatting>
  <conditionalFormatting sqref="K129:X129">
    <cfRule type="containsText" dxfId="871" priority="892" operator="containsText" text="N">
      <formula>NOT(ISERROR(SEARCH("N",K129)))</formula>
    </cfRule>
    <cfRule type="containsText" dxfId="870" priority="893" operator="containsText" text="Y">
      <formula>NOT(ISERROR(SEARCH("Y",K129)))</formula>
    </cfRule>
  </conditionalFormatting>
  <conditionalFormatting sqref="K129:X129">
    <cfRule type="containsText" dxfId="869" priority="890" operator="containsText" text="N">
      <formula>NOT(ISERROR(SEARCH("N",K129)))</formula>
    </cfRule>
    <cfRule type="containsText" dxfId="868" priority="891" operator="containsText" text="Y">
      <formula>NOT(ISERROR(SEARCH("Y",K129)))</formula>
    </cfRule>
  </conditionalFormatting>
  <conditionalFormatting sqref="K158:Y158">
    <cfRule type="containsText" dxfId="867" priority="888" operator="containsText" text="N">
      <formula>NOT(ISERROR(SEARCH("N",K158)))</formula>
    </cfRule>
    <cfRule type="containsText" dxfId="866" priority="889" operator="containsText" text="Y">
      <formula>NOT(ISERROR(SEARCH("Y",K158)))</formula>
    </cfRule>
  </conditionalFormatting>
  <conditionalFormatting sqref="Y158">
    <cfRule type="containsText" dxfId="865" priority="886" operator="containsText" text="N">
      <formula>NOT(ISERROR(SEARCH("N",Y158)))</formula>
    </cfRule>
    <cfRule type="containsText" dxfId="864" priority="887" operator="containsText" text="Y">
      <formula>NOT(ISERROR(SEARCH("Y",Y158)))</formula>
    </cfRule>
  </conditionalFormatting>
  <conditionalFormatting sqref="K158:Y158">
    <cfRule type="containsText" dxfId="863" priority="884" operator="containsText" text="N">
      <formula>NOT(ISERROR(SEARCH("N",K158)))</formula>
    </cfRule>
    <cfRule type="containsText" dxfId="862" priority="885" operator="containsText" text="Y">
      <formula>NOT(ISERROR(SEARCH("Y",K158)))</formula>
    </cfRule>
  </conditionalFormatting>
  <conditionalFormatting sqref="K158:Y158">
    <cfRule type="containsText" dxfId="861" priority="882" operator="containsText" text="N">
      <formula>NOT(ISERROR(SEARCH("N",K158)))</formula>
    </cfRule>
    <cfRule type="containsText" dxfId="860" priority="883" operator="containsText" text="Y">
      <formula>NOT(ISERROR(SEARCH("Y",K158)))</formula>
    </cfRule>
  </conditionalFormatting>
  <conditionalFormatting sqref="K159:Y159">
    <cfRule type="containsText" dxfId="859" priority="880" operator="containsText" text="N">
      <formula>NOT(ISERROR(SEARCH("N",K159)))</formula>
    </cfRule>
    <cfRule type="containsText" dxfId="858" priority="881" operator="containsText" text="Y">
      <formula>NOT(ISERROR(SEARCH("Y",K159)))</formula>
    </cfRule>
  </conditionalFormatting>
  <conditionalFormatting sqref="Y159">
    <cfRule type="containsText" dxfId="857" priority="878" operator="containsText" text="N">
      <formula>NOT(ISERROR(SEARCH("N",Y159)))</formula>
    </cfRule>
    <cfRule type="containsText" dxfId="856" priority="879" operator="containsText" text="Y">
      <formula>NOT(ISERROR(SEARCH("Y",Y159)))</formula>
    </cfRule>
  </conditionalFormatting>
  <conditionalFormatting sqref="K159:Y159">
    <cfRule type="containsText" dxfId="855" priority="876" operator="containsText" text="N">
      <formula>NOT(ISERROR(SEARCH("N",K159)))</formula>
    </cfRule>
    <cfRule type="containsText" dxfId="854" priority="877" operator="containsText" text="Y">
      <formula>NOT(ISERROR(SEARCH("Y",K159)))</formula>
    </cfRule>
  </conditionalFormatting>
  <conditionalFormatting sqref="K159:Y159">
    <cfRule type="containsText" dxfId="853" priority="874" operator="containsText" text="N">
      <formula>NOT(ISERROR(SEARCH("N",K159)))</formula>
    </cfRule>
    <cfRule type="containsText" dxfId="852" priority="875" operator="containsText" text="Y">
      <formula>NOT(ISERROR(SEARCH("Y",K159)))</formula>
    </cfRule>
  </conditionalFormatting>
  <conditionalFormatting sqref="K160:Y160">
    <cfRule type="containsText" dxfId="851" priority="872" operator="containsText" text="N">
      <formula>NOT(ISERROR(SEARCH("N",K160)))</formula>
    </cfRule>
    <cfRule type="containsText" dxfId="850" priority="873" operator="containsText" text="Y">
      <formula>NOT(ISERROR(SEARCH("Y",K160)))</formula>
    </cfRule>
  </conditionalFormatting>
  <conditionalFormatting sqref="Y160">
    <cfRule type="containsText" dxfId="849" priority="870" operator="containsText" text="N">
      <formula>NOT(ISERROR(SEARCH("N",Y160)))</formula>
    </cfRule>
    <cfRule type="containsText" dxfId="848" priority="871" operator="containsText" text="Y">
      <formula>NOT(ISERROR(SEARCH("Y",Y160)))</formula>
    </cfRule>
  </conditionalFormatting>
  <conditionalFormatting sqref="K160:Y160">
    <cfRule type="containsText" dxfId="847" priority="868" operator="containsText" text="N">
      <formula>NOT(ISERROR(SEARCH("N",K160)))</formula>
    </cfRule>
    <cfRule type="containsText" dxfId="846" priority="869" operator="containsText" text="Y">
      <formula>NOT(ISERROR(SEARCH("Y",K160)))</formula>
    </cfRule>
  </conditionalFormatting>
  <conditionalFormatting sqref="K160:Y160">
    <cfRule type="containsText" dxfId="845" priority="866" operator="containsText" text="N">
      <formula>NOT(ISERROR(SEARCH("N",K160)))</formula>
    </cfRule>
    <cfRule type="containsText" dxfId="844" priority="867" operator="containsText" text="Y">
      <formula>NOT(ISERROR(SEARCH("Y",K160)))</formula>
    </cfRule>
  </conditionalFormatting>
  <conditionalFormatting sqref="K161:Y161">
    <cfRule type="containsText" dxfId="843" priority="864" operator="containsText" text="N">
      <formula>NOT(ISERROR(SEARCH("N",K161)))</formula>
    </cfRule>
    <cfRule type="containsText" dxfId="842" priority="865" operator="containsText" text="Y">
      <formula>NOT(ISERROR(SEARCH("Y",K161)))</formula>
    </cfRule>
  </conditionalFormatting>
  <conditionalFormatting sqref="Y161">
    <cfRule type="containsText" dxfId="841" priority="862" operator="containsText" text="N">
      <formula>NOT(ISERROR(SEARCH("N",Y161)))</formula>
    </cfRule>
    <cfRule type="containsText" dxfId="840" priority="863" operator="containsText" text="Y">
      <formula>NOT(ISERROR(SEARCH("Y",Y161)))</formula>
    </cfRule>
  </conditionalFormatting>
  <conditionalFormatting sqref="K161:Y161">
    <cfRule type="containsText" dxfId="839" priority="860" operator="containsText" text="N">
      <formula>NOT(ISERROR(SEARCH("N",K161)))</formula>
    </cfRule>
    <cfRule type="containsText" dxfId="838" priority="861" operator="containsText" text="Y">
      <formula>NOT(ISERROR(SEARCH("Y",K161)))</formula>
    </cfRule>
  </conditionalFormatting>
  <conditionalFormatting sqref="K161:Y161">
    <cfRule type="containsText" dxfId="837" priority="858" operator="containsText" text="N">
      <formula>NOT(ISERROR(SEARCH("N",K161)))</formula>
    </cfRule>
    <cfRule type="containsText" dxfId="836" priority="859" operator="containsText" text="Y">
      <formula>NOT(ISERROR(SEARCH("Y",K161)))</formula>
    </cfRule>
  </conditionalFormatting>
  <conditionalFormatting sqref="K162:Y162">
    <cfRule type="containsText" dxfId="835" priority="856" operator="containsText" text="N">
      <formula>NOT(ISERROR(SEARCH("N",K162)))</formula>
    </cfRule>
    <cfRule type="containsText" dxfId="834" priority="857" operator="containsText" text="Y">
      <formula>NOT(ISERROR(SEARCH("Y",K162)))</formula>
    </cfRule>
  </conditionalFormatting>
  <conditionalFormatting sqref="Y162">
    <cfRule type="containsText" dxfId="833" priority="854" operator="containsText" text="N">
      <formula>NOT(ISERROR(SEARCH("N",Y162)))</formula>
    </cfRule>
    <cfRule type="containsText" dxfId="832" priority="855" operator="containsText" text="Y">
      <formula>NOT(ISERROR(SEARCH("Y",Y162)))</formula>
    </cfRule>
  </conditionalFormatting>
  <conditionalFormatting sqref="K162:Y162">
    <cfRule type="containsText" dxfId="831" priority="852" operator="containsText" text="N">
      <formula>NOT(ISERROR(SEARCH("N",K162)))</formula>
    </cfRule>
    <cfRule type="containsText" dxfId="830" priority="853" operator="containsText" text="Y">
      <formula>NOT(ISERROR(SEARCH("Y",K162)))</formula>
    </cfRule>
  </conditionalFormatting>
  <conditionalFormatting sqref="K162:Y162">
    <cfRule type="containsText" dxfId="829" priority="850" operator="containsText" text="N">
      <formula>NOT(ISERROR(SEARCH("N",K162)))</formula>
    </cfRule>
    <cfRule type="containsText" dxfId="828" priority="851" operator="containsText" text="Y">
      <formula>NOT(ISERROR(SEARCH("Y",K162)))</formula>
    </cfRule>
  </conditionalFormatting>
  <conditionalFormatting sqref="K163:Y164">
    <cfRule type="containsText" dxfId="827" priority="848" operator="containsText" text="N">
      <formula>NOT(ISERROR(SEARCH("N",K163)))</formula>
    </cfRule>
    <cfRule type="containsText" dxfId="826" priority="849" operator="containsText" text="Y">
      <formula>NOT(ISERROR(SEARCH("Y",K163)))</formula>
    </cfRule>
  </conditionalFormatting>
  <conditionalFormatting sqref="Y163:Y164">
    <cfRule type="containsText" dxfId="825" priority="846" operator="containsText" text="N">
      <formula>NOT(ISERROR(SEARCH("N",Y163)))</formula>
    </cfRule>
    <cfRule type="containsText" dxfId="824" priority="847" operator="containsText" text="Y">
      <formula>NOT(ISERROR(SEARCH("Y",Y163)))</formula>
    </cfRule>
  </conditionalFormatting>
  <conditionalFormatting sqref="K163:Y164">
    <cfRule type="containsText" dxfId="823" priority="844" operator="containsText" text="N">
      <formula>NOT(ISERROR(SEARCH("N",K163)))</formula>
    </cfRule>
    <cfRule type="containsText" dxfId="822" priority="845" operator="containsText" text="Y">
      <formula>NOT(ISERROR(SEARCH("Y",K163)))</formula>
    </cfRule>
  </conditionalFormatting>
  <conditionalFormatting sqref="K163:Y164">
    <cfRule type="containsText" dxfId="821" priority="842" operator="containsText" text="N">
      <formula>NOT(ISERROR(SEARCH("N",K163)))</formula>
    </cfRule>
    <cfRule type="containsText" dxfId="820" priority="843" operator="containsText" text="Y">
      <formula>NOT(ISERROR(SEARCH("Y",K163)))</formula>
    </cfRule>
  </conditionalFormatting>
  <conditionalFormatting sqref="K165:Y165">
    <cfRule type="containsText" dxfId="819" priority="840" operator="containsText" text="N">
      <formula>NOT(ISERROR(SEARCH("N",K165)))</formula>
    </cfRule>
    <cfRule type="containsText" dxfId="818" priority="841" operator="containsText" text="Y">
      <formula>NOT(ISERROR(SEARCH("Y",K165)))</formula>
    </cfRule>
  </conditionalFormatting>
  <conditionalFormatting sqref="K165:Y165">
    <cfRule type="containsText" dxfId="817" priority="838" operator="containsText" text="N">
      <formula>NOT(ISERROR(SEARCH("N",K165)))</formula>
    </cfRule>
    <cfRule type="containsText" dxfId="816" priority="839" operator="containsText" text="Y">
      <formula>NOT(ISERROR(SEARCH("Y",K165)))</formula>
    </cfRule>
  </conditionalFormatting>
  <conditionalFormatting sqref="Y165">
    <cfRule type="containsText" dxfId="815" priority="836" operator="containsText" text="N">
      <formula>NOT(ISERROR(SEARCH("N",Y165)))</formula>
    </cfRule>
    <cfRule type="containsText" dxfId="814" priority="837" operator="containsText" text="Y">
      <formula>NOT(ISERROR(SEARCH("Y",Y165)))</formula>
    </cfRule>
  </conditionalFormatting>
  <conditionalFormatting sqref="K165:Y165">
    <cfRule type="containsText" dxfId="813" priority="834" operator="containsText" text="N">
      <formula>NOT(ISERROR(SEARCH("N",K165)))</formula>
    </cfRule>
    <cfRule type="containsText" dxfId="812" priority="835" operator="containsText" text="Y">
      <formula>NOT(ISERROR(SEARCH("Y",K165)))</formula>
    </cfRule>
  </conditionalFormatting>
  <conditionalFormatting sqref="K165:Y165">
    <cfRule type="containsText" dxfId="811" priority="832" operator="containsText" text="N">
      <formula>NOT(ISERROR(SEARCH("N",K165)))</formula>
    </cfRule>
    <cfRule type="containsText" dxfId="810" priority="833" operator="containsText" text="Y">
      <formula>NOT(ISERROR(SEARCH("Y",K165)))</formula>
    </cfRule>
  </conditionalFormatting>
  <conditionalFormatting sqref="K166:Y166">
    <cfRule type="containsText" dxfId="809" priority="830" operator="containsText" text="N">
      <formula>NOT(ISERROR(SEARCH("N",K166)))</formula>
    </cfRule>
    <cfRule type="containsText" dxfId="808" priority="831" operator="containsText" text="Y">
      <formula>NOT(ISERROR(SEARCH("Y",K166)))</formula>
    </cfRule>
  </conditionalFormatting>
  <conditionalFormatting sqref="K166:Y166">
    <cfRule type="containsText" dxfId="807" priority="828" operator="containsText" text="N">
      <formula>NOT(ISERROR(SEARCH("N",K166)))</formula>
    </cfRule>
    <cfRule type="containsText" dxfId="806" priority="829" operator="containsText" text="Y">
      <formula>NOT(ISERROR(SEARCH("Y",K166)))</formula>
    </cfRule>
  </conditionalFormatting>
  <conditionalFormatting sqref="Y166">
    <cfRule type="containsText" dxfId="805" priority="826" operator="containsText" text="N">
      <formula>NOT(ISERROR(SEARCH("N",Y166)))</formula>
    </cfRule>
    <cfRule type="containsText" dxfId="804" priority="827" operator="containsText" text="Y">
      <formula>NOT(ISERROR(SEARCH("Y",Y166)))</formula>
    </cfRule>
  </conditionalFormatting>
  <conditionalFormatting sqref="K166:Y166">
    <cfRule type="containsText" dxfId="803" priority="824" operator="containsText" text="N">
      <formula>NOT(ISERROR(SEARCH("N",K166)))</formula>
    </cfRule>
    <cfRule type="containsText" dxfId="802" priority="825" operator="containsText" text="Y">
      <formula>NOT(ISERROR(SEARCH("Y",K166)))</formula>
    </cfRule>
  </conditionalFormatting>
  <conditionalFormatting sqref="K166:Y166">
    <cfRule type="containsText" dxfId="801" priority="822" operator="containsText" text="N">
      <formula>NOT(ISERROR(SEARCH("N",K166)))</formula>
    </cfRule>
    <cfRule type="containsText" dxfId="800" priority="823" operator="containsText" text="Y">
      <formula>NOT(ISERROR(SEARCH("Y",K166)))</formula>
    </cfRule>
  </conditionalFormatting>
  <conditionalFormatting sqref="K167:Y167">
    <cfRule type="containsText" dxfId="799" priority="820" operator="containsText" text="N">
      <formula>NOT(ISERROR(SEARCH("N",K167)))</formula>
    </cfRule>
    <cfRule type="containsText" dxfId="798" priority="821" operator="containsText" text="Y">
      <formula>NOT(ISERROR(SEARCH("Y",K167)))</formula>
    </cfRule>
  </conditionalFormatting>
  <conditionalFormatting sqref="K167:Y167">
    <cfRule type="containsText" dxfId="797" priority="818" operator="containsText" text="N">
      <formula>NOT(ISERROR(SEARCH("N",K167)))</formula>
    </cfRule>
    <cfRule type="containsText" dxfId="796" priority="819" operator="containsText" text="Y">
      <formula>NOT(ISERROR(SEARCH("Y",K167)))</formula>
    </cfRule>
  </conditionalFormatting>
  <conditionalFormatting sqref="Y167">
    <cfRule type="containsText" dxfId="795" priority="816" operator="containsText" text="N">
      <formula>NOT(ISERROR(SEARCH("N",Y167)))</formula>
    </cfRule>
    <cfRule type="containsText" dxfId="794" priority="817" operator="containsText" text="Y">
      <formula>NOT(ISERROR(SEARCH("Y",Y167)))</formula>
    </cfRule>
  </conditionalFormatting>
  <conditionalFormatting sqref="K167:Y167">
    <cfRule type="containsText" dxfId="793" priority="814" operator="containsText" text="N">
      <formula>NOT(ISERROR(SEARCH("N",K167)))</formula>
    </cfRule>
    <cfRule type="containsText" dxfId="792" priority="815" operator="containsText" text="Y">
      <formula>NOT(ISERROR(SEARCH("Y",K167)))</formula>
    </cfRule>
  </conditionalFormatting>
  <conditionalFormatting sqref="K167:Y167">
    <cfRule type="containsText" dxfId="791" priority="812" operator="containsText" text="N">
      <formula>NOT(ISERROR(SEARCH("N",K167)))</formula>
    </cfRule>
    <cfRule type="containsText" dxfId="790" priority="813" operator="containsText" text="Y">
      <formula>NOT(ISERROR(SEARCH("Y",K167)))</formula>
    </cfRule>
  </conditionalFormatting>
  <conditionalFormatting sqref="K168:Y168">
    <cfRule type="containsText" dxfId="789" priority="810" operator="containsText" text="N">
      <formula>NOT(ISERROR(SEARCH("N",K168)))</formula>
    </cfRule>
    <cfRule type="containsText" dxfId="788" priority="811" operator="containsText" text="Y">
      <formula>NOT(ISERROR(SEARCH("Y",K168)))</formula>
    </cfRule>
  </conditionalFormatting>
  <conditionalFormatting sqref="K168:Y168">
    <cfRule type="containsText" dxfId="787" priority="808" operator="containsText" text="N">
      <formula>NOT(ISERROR(SEARCH("N",K168)))</formula>
    </cfRule>
    <cfRule type="containsText" dxfId="786" priority="809" operator="containsText" text="Y">
      <formula>NOT(ISERROR(SEARCH("Y",K168)))</formula>
    </cfRule>
  </conditionalFormatting>
  <conditionalFormatting sqref="Y168">
    <cfRule type="containsText" dxfId="785" priority="806" operator="containsText" text="N">
      <formula>NOT(ISERROR(SEARCH("N",Y168)))</formula>
    </cfRule>
    <cfRule type="containsText" dxfId="784" priority="807" operator="containsText" text="Y">
      <formula>NOT(ISERROR(SEARCH("Y",Y168)))</formula>
    </cfRule>
  </conditionalFormatting>
  <conditionalFormatting sqref="K168:Y168">
    <cfRule type="containsText" dxfId="783" priority="804" operator="containsText" text="N">
      <formula>NOT(ISERROR(SEARCH("N",K168)))</formula>
    </cfRule>
    <cfRule type="containsText" dxfId="782" priority="805" operator="containsText" text="Y">
      <formula>NOT(ISERROR(SEARCH("Y",K168)))</formula>
    </cfRule>
  </conditionalFormatting>
  <conditionalFormatting sqref="K168:Y168">
    <cfRule type="containsText" dxfId="781" priority="802" operator="containsText" text="N">
      <formula>NOT(ISERROR(SEARCH("N",K168)))</formula>
    </cfRule>
    <cfRule type="containsText" dxfId="780" priority="803" operator="containsText" text="Y">
      <formula>NOT(ISERROR(SEARCH("Y",K168)))</formula>
    </cfRule>
  </conditionalFormatting>
  <conditionalFormatting sqref="K169:Y169">
    <cfRule type="containsText" dxfId="779" priority="800" operator="containsText" text="N">
      <formula>NOT(ISERROR(SEARCH("N",K169)))</formula>
    </cfRule>
    <cfRule type="containsText" dxfId="778" priority="801" operator="containsText" text="Y">
      <formula>NOT(ISERROR(SEARCH("Y",K169)))</formula>
    </cfRule>
  </conditionalFormatting>
  <conditionalFormatting sqref="K169:Y169">
    <cfRule type="containsText" dxfId="777" priority="798" operator="containsText" text="N">
      <formula>NOT(ISERROR(SEARCH("N",K169)))</formula>
    </cfRule>
    <cfRule type="containsText" dxfId="776" priority="799" operator="containsText" text="Y">
      <formula>NOT(ISERROR(SEARCH("Y",K169)))</formula>
    </cfRule>
  </conditionalFormatting>
  <conditionalFormatting sqref="Y169">
    <cfRule type="containsText" dxfId="775" priority="796" operator="containsText" text="N">
      <formula>NOT(ISERROR(SEARCH("N",Y169)))</formula>
    </cfRule>
    <cfRule type="containsText" dxfId="774" priority="797" operator="containsText" text="Y">
      <formula>NOT(ISERROR(SEARCH("Y",Y169)))</formula>
    </cfRule>
  </conditionalFormatting>
  <conditionalFormatting sqref="K169:Y169">
    <cfRule type="containsText" dxfId="773" priority="794" operator="containsText" text="N">
      <formula>NOT(ISERROR(SEARCH("N",K169)))</formula>
    </cfRule>
    <cfRule type="containsText" dxfId="772" priority="795" operator="containsText" text="Y">
      <formula>NOT(ISERROR(SEARCH("Y",K169)))</formula>
    </cfRule>
  </conditionalFormatting>
  <conditionalFormatting sqref="K169:Y169">
    <cfRule type="containsText" dxfId="771" priority="792" operator="containsText" text="N">
      <formula>NOT(ISERROR(SEARCH("N",K169)))</formula>
    </cfRule>
    <cfRule type="containsText" dxfId="770" priority="793" operator="containsText" text="Y">
      <formula>NOT(ISERROR(SEARCH("Y",K169)))</formula>
    </cfRule>
  </conditionalFormatting>
  <conditionalFormatting sqref="K170:Y170">
    <cfRule type="containsText" dxfId="769" priority="790" operator="containsText" text="N">
      <formula>NOT(ISERROR(SEARCH("N",K170)))</formula>
    </cfRule>
    <cfRule type="containsText" dxfId="768" priority="791" operator="containsText" text="Y">
      <formula>NOT(ISERROR(SEARCH("Y",K170)))</formula>
    </cfRule>
  </conditionalFormatting>
  <conditionalFormatting sqref="K170:Y170">
    <cfRule type="containsText" dxfId="767" priority="788" operator="containsText" text="N">
      <formula>NOT(ISERROR(SEARCH("N",K170)))</formula>
    </cfRule>
    <cfRule type="containsText" dxfId="766" priority="789" operator="containsText" text="Y">
      <formula>NOT(ISERROR(SEARCH("Y",K170)))</formula>
    </cfRule>
  </conditionalFormatting>
  <conditionalFormatting sqref="Y170">
    <cfRule type="containsText" dxfId="765" priority="786" operator="containsText" text="N">
      <formula>NOT(ISERROR(SEARCH("N",Y170)))</formula>
    </cfRule>
    <cfRule type="containsText" dxfId="764" priority="787" operator="containsText" text="Y">
      <formula>NOT(ISERROR(SEARCH("Y",Y170)))</formula>
    </cfRule>
  </conditionalFormatting>
  <conditionalFormatting sqref="K170:Y170">
    <cfRule type="containsText" dxfId="763" priority="784" operator="containsText" text="N">
      <formula>NOT(ISERROR(SEARCH("N",K170)))</formula>
    </cfRule>
    <cfRule type="containsText" dxfId="762" priority="785" operator="containsText" text="Y">
      <formula>NOT(ISERROR(SEARCH("Y",K170)))</formula>
    </cfRule>
  </conditionalFormatting>
  <conditionalFormatting sqref="K170:Y170">
    <cfRule type="containsText" dxfId="761" priority="782" operator="containsText" text="N">
      <formula>NOT(ISERROR(SEARCH("N",K170)))</formula>
    </cfRule>
    <cfRule type="containsText" dxfId="760" priority="783" operator="containsText" text="Y">
      <formula>NOT(ISERROR(SEARCH("Y",K170)))</formula>
    </cfRule>
  </conditionalFormatting>
  <conditionalFormatting sqref="K171:Y171">
    <cfRule type="containsText" dxfId="759" priority="772" operator="containsText" text="N">
      <formula>NOT(ISERROR(SEARCH("N",K171)))</formula>
    </cfRule>
    <cfRule type="containsText" dxfId="758" priority="773" operator="containsText" text="Y">
      <formula>NOT(ISERROR(SEARCH("Y",K171)))</formula>
    </cfRule>
  </conditionalFormatting>
  <conditionalFormatting sqref="K171:Y171">
    <cfRule type="containsText" dxfId="757" priority="770" operator="containsText" text="N">
      <formula>NOT(ISERROR(SEARCH("N",K171)))</formula>
    </cfRule>
    <cfRule type="containsText" dxfId="756" priority="771" operator="containsText" text="Y">
      <formula>NOT(ISERROR(SEARCH("Y",K171)))</formula>
    </cfRule>
  </conditionalFormatting>
  <conditionalFormatting sqref="Y171">
    <cfRule type="containsText" dxfId="755" priority="768" operator="containsText" text="N">
      <formula>NOT(ISERROR(SEARCH("N",Y171)))</formula>
    </cfRule>
    <cfRule type="containsText" dxfId="754" priority="769" operator="containsText" text="Y">
      <formula>NOT(ISERROR(SEARCH("Y",Y171)))</formula>
    </cfRule>
  </conditionalFormatting>
  <conditionalFormatting sqref="K171:Y171">
    <cfRule type="containsText" dxfId="753" priority="766" operator="containsText" text="N">
      <formula>NOT(ISERROR(SEARCH("N",K171)))</formula>
    </cfRule>
    <cfRule type="containsText" dxfId="752" priority="767" operator="containsText" text="Y">
      <formula>NOT(ISERROR(SEARCH("Y",K171)))</formula>
    </cfRule>
  </conditionalFormatting>
  <conditionalFormatting sqref="K171:Y171">
    <cfRule type="containsText" dxfId="751" priority="764" operator="containsText" text="N">
      <formula>NOT(ISERROR(SEARCH("N",K171)))</formula>
    </cfRule>
    <cfRule type="containsText" dxfId="750" priority="765" operator="containsText" text="Y">
      <formula>NOT(ISERROR(SEARCH("Y",K171)))</formula>
    </cfRule>
  </conditionalFormatting>
  <conditionalFormatting sqref="K172:Y172">
    <cfRule type="containsText" dxfId="749" priority="762" operator="containsText" text="N">
      <formula>NOT(ISERROR(SEARCH("N",K172)))</formula>
    </cfRule>
    <cfRule type="containsText" dxfId="748" priority="763" operator="containsText" text="Y">
      <formula>NOT(ISERROR(SEARCH("Y",K172)))</formula>
    </cfRule>
  </conditionalFormatting>
  <conditionalFormatting sqref="K172:Y172">
    <cfRule type="containsText" dxfId="747" priority="760" operator="containsText" text="N">
      <formula>NOT(ISERROR(SEARCH("N",K172)))</formula>
    </cfRule>
    <cfRule type="containsText" dxfId="746" priority="761" operator="containsText" text="Y">
      <formula>NOT(ISERROR(SEARCH("Y",K172)))</formula>
    </cfRule>
  </conditionalFormatting>
  <conditionalFormatting sqref="Y172">
    <cfRule type="containsText" dxfId="745" priority="758" operator="containsText" text="N">
      <formula>NOT(ISERROR(SEARCH("N",Y172)))</formula>
    </cfRule>
    <cfRule type="containsText" dxfId="744" priority="759" operator="containsText" text="Y">
      <formula>NOT(ISERROR(SEARCH("Y",Y172)))</formula>
    </cfRule>
  </conditionalFormatting>
  <conditionalFormatting sqref="K172:Y172">
    <cfRule type="containsText" dxfId="743" priority="756" operator="containsText" text="N">
      <formula>NOT(ISERROR(SEARCH("N",K172)))</formula>
    </cfRule>
    <cfRule type="containsText" dxfId="742" priority="757" operator="containsText" text="Y">
      <formula>NOT(ISERROR(SEARCH("Y",K172)))</formula>
    </cfRule>
  </conditionalFormatting>
  <conditionalFormatting sqref="K172:Y172">
    <cfRule type="containsText" dxfId="741" priority="754" operator="containsText" text="N">
      <formula>NOT(ISERROR(SEARCH("N",K172)))</formula>
    </cfRule>
    <cfRule type="containsText" dxfId="740" priority="755" operator="containsText" text="Y">
      <formula>NOT(ISERROR(SEARCH("Y",K172)))</formula>
    </cfRule>
  </conditionalFormatting>
  <conditionalFormatting sqref="K173:Y173">
    <cfRule type="containsText" dxfId="739" priority="752" operator="containsText" text="N">
      <formula>NOT(ISERROR(SEARCH("N",K173)))</formula>
    </cfRule>
    <cfRule type="containsText" dxfId="738" priority="753" operator="containsText" text="Y">
      <formula>NOT(ISERROR(SEARCH("Y",K173)))</formula>
    </cfRule>
  </conditionalFormatting>
  <conditionalFormatting sqref="K173:Y173">
    <cfRule type="containsText" dxfId="737" priority="750" operator="containsText" text="N">
      <formula>NOT(ISERROR(SEARCH("N",K173)))</formula>
    </cfRule>
    <cfRule type="containsText" dxfId="736" priority="751" operator="containsText" text="Y">
      <formula>NOT(ISERROR(SEARCH("Y",K173)))</formula>
    </cfRule>
  </conditionalFormatting>
  <conditionalFormatting sqref="Y173">
    <cfRule type="containsText" dxfId="735" priority="748" operator="containsText" text="N">
      <formula>NOT(ISERROR(SEARCH("N",Y173)))</formula>
    </cfRule>
    <cfRule type="containsText" dxfId="734" priority="749" operator="containsText" text="Y">
      <formula>NOT(ISERROR(SEARCH("Y",Y173)))</formula>
    </cfRule>
  </conditionalFormatting>
  <conditionalFormatting sqref="K173:Y173">
    <cfRule type="containsText" dxfId="733" priority="746" operator="containsText" text="N">
      <formula>NOT(ISERROR(SEARCH("N",K173)))</formula>
    </cfRule>
    <cfRule type="containsText" dxfId="732" priority="747" operator="containsText" text="Y">
      <formula>NOT(ISERROR(SEARCH("Y",K173)))</formula>
    </cfRule>
  </conditionalFormatting>
  <conditionalFormatting sqref="K173:Y173">
    <cfRule type="containsText" dxfId="731" priority="744" operator="containsText" text="N">
      <formula>NOT(ISERROR(SEARCH("N",K173)))</formula>
    </cfRule>
    <cfRule type="containsText" dxfId="730" priority="745" operator="containsText" text="Y">
      <formula>NOT(ISERROR(SEARCH("Y",K173)))</formula>
    </cfRule>
  </conditionalFormatting>
  <conditionalFormatting sqref="K174:Y174">
    <cfRule type="containsText" dxfId="729" priority="742" operator="containsText" text="N">
      <formula>NOT(ISERROR(SEARCH("N",K174)))</formula>
    </cfRule>
    <cfRule type="containsText" dxfId="728" priority="743" operator="containsText" text="Y">
      <formula>NOT(ISERROR(SEARCH("Y",K174)))</formula>
    </cfRule>
  </conditionalFormatting>
  <conditionalFormatting sqref="K174:Y174">
    <cfRule type="containsText" dxfId="727" priority="740" operator="containsText" text="N">
      <formula>NOT(ISERROR(SEARCH("N",K174)))</formula>
    </cfRule>
    <cfRule type="containsText" dxfId="726" priority="741" operator="containsText" text="Y">
      <formula>NOT(ISERROR(SEARCH("Y",K174)))</formula>
    </cfRule>
  </conditionalFormatting>
  <conditionalFormatting sqref="Y174">
    <cfRule type="containsText" dxfId="725" priority="738" operator="containsText" text="N">
      <formula>NOT(ISERROR(SEARCH("N",Y174)))</formula>
    </cfRule>
    <cfRule type="containsText" dxfId="724" priority="739" operator="containsText" text="Y">
      <formula>NOT(ISERROR(SEARCH("Y",Y174)))</formula>
    </cfRule>
  </conditionalFormatting>
  <conditionalFormatting sqref="K174:Y174">
    <cfRule type="containsText" dxfId="723" priority="736" operator="containsText" text="N">
      <formula>NOT(ISERROR(SEARCH("N",K174)))</formula>
    </cfRule>
    <cfRule type="containsText" dxfId="722" priority="737" operator="containsText" text="Y">
      <formula>NOT(ISERROR(SEARCH("Y",K174)))</formula>
    </cfRule>
  </conditionalFormatting>
  <conditionalFormatting sqref="K174:Y174">
    <cfRule type="containsText" dxfId="721" priority="734" operator="containsText" text="N">
      <formula>NOT(ISERROR(SEARCH("N",K174)))</formula>
    </cfRule>
    <cfRule type="containsText" dxfId="720" priority="735" operator="containsText" text="Y">
      <formula>NOT(ISERROR(SEARCH("Y",K174)))</formula>
    </cfRule>
  </conditionalFormatting>
  <conditionalFormatting sqref="K175:Y175">
    <cfRule type="containsText" dxfId="719" priority="732" operator="containsText" text="N">
      <formula>NOT(ISERROR(SEARCH("N",K175)))</formula>
    </cfRule>
    <cfRule type="containsText" dxfId="718" priority="733" operator="containsText" text="Y">
      <formula>NOT(ISERROR(SEARCH("Y",K175)))</formula>
    </cfRule>
  </conditionalFormatting>
  <conditionalFormatting sqref="K175:Y175">
    <cfRule type="containsText" dxfId="717" priority="730" operator="containsText" text="N">
      <formula>NOT(ISERROR(SEARCH("N",K175)))</formula>
    </cfRule>
    <cfRule type="containsText" dxfId="716" priority="731" operator="containsText" text="Y">
      <formula>NOT(ISERROR(SEARCH("Y",K175)))</formula>
    </cfRule>
  </conditionalFormatting>
  <conditionalFormatting sqref="Y175">
    <cfRule type="containsText" dxfId="715" priority="728" operator="containsText" text="N">
      <formula>NOT(ISERROR(SEARCH("N",Y175)))</formula>
    </cfRule>
    <cfRule type="containsText" dxfId="714" priority="729" operator="containsText" text="Y">
      <formula>NOT(ISERROR(SEARCH("Y",Y175)))</formula>
    </cfRule>
  </conditionalFormatting>
  <conditionalFormatting sqref="K175:Y175">
    <cfRule type="containsText" dxfId="713" priority="726" operator="containsText" text="N">
      <formula>NOT(ISERROR(SEARCH("N",K175)))</formula>
    </cfRule>
    <cfRule type="containsText" dxfId="712" priority="727" operator="containsText" text="Y">
      <formula>NOT(ISERROR(SEARCH("Y",K175)))</formula>
    </cfRule>
  </conditionalFormatting>
  <conditionalFormatting sqref="K175:Y175">
    <cfRule type="containsText" dxfId="711" priority="724" operator="containsText" text="N">
      <formula>NOT(ISERROR(SEARCH("N",K175)))</formula>
    </cfRule>
    <cfRule type="containsText" dxfId="710" priority="725" operator="containsText" text="Y">
      <formula>NOT(ISERROR(SEARCH("Y",K175)))</formula>
    </cfRule>
  </conditionalFormatting>
  <conditionalFormatting sqref="K176:Y176">
    <cfRule type="containsText" dxfId="709" priority="722" operator="containsText" text="N">
      <formula>NOT(ISERROR(SEARCH("N",K176)))</formula>
    </cfRule>
    <cfRule type="containsText" dxfId="708" priority="723" operator="containsText" text="Y">
      <formula>NOT(ISERROR(SEARCH("Y",K176)))</formula>
    </cfRule>
  </conditionalFormatting>
  <conditionalFormatting sqref="K176:Y176">
    <cfRule type="containsText" dxfId="707" priority="720" operator="containsText" text="N">
      <formula>NOT(ISERROR(SEARCH("N",K176)))</formula>
    </cfRule>
    <cfRule type="containsText" dxfId="706" priority="721" operator="containsText" text="Y">
      <formula>NOT(ISERROR(SEARCH("Y",K176)))</formula>
    </cfRule>
  </conditionalFormatting>
  <conditionalFormatting sqref="Y176">
    <cfRule type="containsText" dxfId="705" priority="718" operator="containsText" text="N">
      <formula>NOT(ISERROR(SEARCH("N",Y176)))</formula>
    </cfRule>
    <cfRule type="containsText" dxfId="704" priority="719" operator="containsText" text="Y">
      <formula>NOT(ISERROR(SEARCH("Y",Y176)))</formula>
    </cfRule>
  </conditionalFormatting>
  <conditionalFormatting sqref="K176:Y176">
    <cfRule type="containsText" dxfId="703" priority="716" operator="containsText" text="N">
      <formula>NOT(ISERROR(SEARCH("N",K176)))</formula>
    </cfRule>
    <cfRule type="containsText" dxfId="702" priority="717" operator="containsText" text="Y">
      <formula>NOT(ISERROR(SEARCH("Y",K176)))</formula>
    </cfRule>
  </conditionalFormatting>
  <conditionalFormatting sqref="K176:Y176">
    <cfRule type="containsText" dxfId="701" priority="714" operator="containsText" text="N">
      <formula>NOT(ISERROR(SEARCH("N",K176)))</formula>
    </cfRule>
    <cfRule type="containsText" dxfId="700" priority="715" operator="containsText" text="Y">
      <formula>NOT(ISERROR(SEARCH("Y",K176)))</formula>
    </cfRule>
  </conditionalFormatting>
  <conditionalFormatting sqref="K177:Y177">
    <cfRule type="containsText" dxfId="699" priority="712" operator="containsText" text="N">
      <formula>NOT(ISERROR(SEARCH("N",K177)))</formula>
    </cfRule>
    <cfRule type="containsText" dxfId="698" priority="713" operator="containsText" text="Y">
      <formula>NOT(ISERROR(SEARCH("Y",K177)))</formula>
    </cfRule>
  </conditionalFormatting>
  <conditionalFormatting sqref="K177:Y177">
    <cfRule type="containsText" dxfId="697" priority="710" operator="containsText" text="N">
      <formula>NOT(ISERROR(SEARCH("N",K177)))</formula>
    </cfRule>
    <cfRule type="containsText" dxfId="696" priority="711" operator="containsText" text="Y">
      <formula>NOT(ISERROR(SEARCH("Y",K177)))</formula>
    </cfRule>
  </conditionalFormatting>
  <conditionalFormatting sqref="Y177">
    <cfRule type="containsText" dxfId="695" priority="708" operator="containsText" text="N">
      <formula>NOT(ISERROR(SEARCH("N",Y177)))</formula>
    </cfRule>
    <cfRule type="containsText" dxfId="694" priority="709" operator="containsText" text="Y">
      <formula>NOT(ISERROR(SEARCH("Y",Y177)))</formula>
    </cfRule>
  </conditionalFormatting>
  <conditionalFormatting sqref="K177:Y177">
    <cfRule type="containsText" dxfId="693" priority="706" operator="containsText" text="N">
      <formula>NOT(ISERROR(SEARCH("N",K177)))</formula>
    </cfRule>
    <cfRule type="containsText" dxfId="692" priority="707" operator="containsText" text="Y">
      <formula>NOT(ISERROR(SEARCH("Y",K177)))</formula>
    </cfRule>
  </conditionalFormatting>
  <conditionalFormatting sqref="K177:Y177">
    <cfRule type="containsText" dxfId="691" priority="704" operator="containsText" text="N">
      <formula>NOT(ISERROR(SEARCH("N",K177)))</formula>
    </cfRule>
    <cfRule type="containsText" dxfId="690" priority="705" operator="containsText" text="Y">
      <formula>NOT(ISERROR(SEARCH("Y",K177)))</formula>
    </cfRule>
  </conditionalFormatting>
  <conditionalFormatting sqref="K178:Q179">
    <cfRule type="containsText" dxfId="689" priority="702" operator="containsText" text="N">
      <formula>NOT(ISERROR(SEARCH("N",K178)))</formula>
    </cfRule>
    <cfRule type="containsText" dxfId="688" priority="703" operator="containsText" text="Y">
      <formula>NOT(ISERROR(SEARCH("Y",K178)))</formula>
    </cfRule>
  </conditionalFormatting>
  <conditionalFormatting sqref="K178:Y179">
    <cfRule type="containsText" dxfId="687" priority="700" operator="containsText" text="N">
      <formula>NOT(ISERROR(SEARCH("N",K178)))</formula>
    </cfRule>
    <cfRule type="containsText" dxfId="686" priority="701" operator="containsText" text="Y">
      <formula>NOT(ISERROR(SEARCH("Y",K178)))</formula>
    </cfRule>
  </conditionalFormatting>
  <conditionalFormatting sqref="K178:Y179">
    <cfRule type="containsText" dxfId="685" priority="698" operator="containsText" text="N">
      <formula>NOT(ISERROR(SEARCH("N",K178)))</formula>
    </cfRule>
    <cfRule type="containsText" dxfId="684" priority="699" operator="containsText" text="Y">
      <formula>NOT(ISERROR(SEARCH("Y",K178)))</formula>
    </cfRule>
  </conditionalFormatting>
  <conditionalFormatting sqref="Y178:Y179">
    <cfRule type="containsText" dxfId="683" priority="696" operator="containsText" text="N">
      <formula>NOT(ISERROR(SEARCH("N",Y178)))</formula>
    </cfRule>
    <cfRule type="containsText" dxfId="682" priority="697" operator="containsText" text="Y">
      <formula>NOT(ISERROR(SEARCH("Y",Y178)))</formula>
    </cfRule>
  </conditionalFormatting>
  <conditionalFormatting sqref="K178:Y179">
    <cfRule type="containsText" dxfId="681" priority="694" operator="containsText" text="N">
      <formula>NOT(ISERROR(SEARCH("N",K178)))</formula>
    </cfRule>
    <cfRule type="containsText" dxfId="680" priority="695" operator="containsText" text="Y">
      <formula>NOT(ISERROR(SEARCH("Y",K178)))</formula>
    </cfRule>
  </conditionalFormatting>
  <conditionalFormatting sqref="K178:Y179">
    <cfRule type="containsText" dxfId="679" priority="692" operator="containsText" text="N">
      <formula>NOT(ISERROR(SEARCH("N",K178)))</formula>
    </cfRule>
    <cfRule type="containsText" dxfId="678" priority="693" operator="containsText" text="Y">
      <formula>NOT(ISERROR(SEARCH("Y",K178)))</formula>
    </cfRule>
  </conditionalFormatting>
  <conditionalFormatting sqref="K180:Y180">
    <cfRule type="containsText" dxfId="677" priority="690" operator="containsText" text="N">
      <formula>NOT(ISERROR(SEARCH("N",K180)))</formula>
    </cfRule>
    <cfRule type="containsText" dxfId="676" priority="691" operator="containsText" text="Y">
      <formula>NOT(ISERROR(SEARCH("Y",K180)))</formula>
    </cfRule>
  </conditionalFormatting>
  <conditionalFormatting sqref="K180:Q180">
    <cfRule type="containsText" dxfId="675" priority="688" operator="containsText" text="N">
      <formula>NOT(ISERROR(SEARCH("N",K180)))</formula>
    </cfRule>
    <cfRule type="containsText" dxfId="674" priority="689" operator="containsText" text="Y">
      <formula>NOT(ISERROR(SEARCH("Y",K180)))</formula>
    </cfRule>
  </conditionalFormatting>
  <conditionalFormatting sqref="K180:Y180">
    <cfRule type="containsText" dxfId="673" priority="686" operator="containsText" text="N">
      <formula>NOT(ISERROR(SEARCH("N",K180)))</formula>
    </cfRule>
    <cfRule type="containsText" dxfId="672" priority="687" operator="containsText" text="Y">
      <formula>NOT(ISERROR(SEARCH("Y",K180)))</formula>
    </cfRule>
  </conditionalFormatting>
  <conditionalFormatting sqref="K180:Y180">
    <cfRule type="containsText" dxfId="671" priority="684" operator="containsText" text="N">
      <formula>NOT(ISERROR(SEARCH("N",K180)))</formula>
    </cfRule>
    <cfRule type="containsText" dxfId="670" priority="685" operator="containsText" text="Y">
      <formula>NOT(ISERROR(SEARCH("Y",K180)))</formula>
    </cfRule>
  </conditionalFormatting>
  <conditionalFormatting sqref="Y180">
    <cfRule type="containsText" dxfId="669" priority="682" operator="containsText" text="N">
      <formula>NOT(ISERROR(SEARCH("N",Y180)))</formula>
    </cfRule>
    <cfRule type="containsText" dxfId="668" priority="683" operator="containsText" text="Y">
      <formula>NOT(ISERROR(SEARCH("Y",Y180)))</formula>
    </cfRule>
  </conditionalFormatting>
  <conditionalFormatting sqref="K180:Y180">
    <cfRule type="containsText" dxfId="667" priority="680" operator="containsText" text="N">
      <formula>NOT(ISERROR(SEARCH("N",K180)))</formula>
    </cfRule>
    <cfRule type="containsText" dxfId="666" priority="681" operator="containsText" text="Y">
      <formula>NOT(ISERROR(SEARCH("Y",K180)))</formula>
    </cfRule>
  </conditionalFormatting>
  <conditionalFormatting sqref="K180:Y180">
    <cfRule type="containsText" dxfId="665" priority="678" operator="containsText" text="N">
      <formula>NOT(ISERROR(SEARCH("N",K180)))</formula>
    </cfRule>
    <cfRule type="containsText" dxfId="664" priority="679" operator="containsText" text="Y">
      <formula>NOT(ISERROR(SEARCH("Y",K180)))</formula>
    </cfRule>
  </conditionalFormatting>
  <conditionalFormatting sqref="K181:Y181">
    <cfRule type="containsText" dxfId="663" priority="676" operator="containsText" text="N">
      <formula>NOT(ISERROR(SEARCH("N",K181)))</formula>
    </cfRule>
    <cfRule type="containsText" dxfId="662" priority="677" operator="containsText" text="Y">
      <formula>NOT(ISERROR(SEARCH("Y",K181)))</formula>
    </cfRule>
  </conditionalFormatting>
  <conditionalFormatting sqref="K181:Q181">
    <cfRule type="containsText" dxfId="661" priority="674" operator="containsText" text="N">
      <formula>NOT(ISERROR(SEARCH("N",K181)))</formula>
    </cfRule>
    <cfRule type="containsText" dxfId="660" priority="675" operator="containsText" text="Y">
      <formula>NOT(ISERROR(SEARCH("Y",K181)))</formula>
    </cfRule>
  </conditionalFormatting>
  <conditionalFormatting sqref="K181:Y181">
    <cfRule type="containsText" dxfId="659" priority="672" operator="containsText" text="N">
      <formula>NOT(ISERROR(SEARCH("N",K181)))</formula>
    </cfRule>
    <cfRule type="containsText" dxfId="658" priority="673" operator="containsText" text="Y">
      <formula>NOT(ISERROR(SEARCH("Y",K181)))</formula>
    </cfRule>
  </conditionalFormatting>
  <conditionalFormatting sqref="K181:Y181">
    <cfRule type="containsText" dxfId="657" priority="670" operator="containsText" text="N">
      <formula>NOT(ISERROR(SEARCH("N",K181)))</formula>
    </cfRule>
    <cfRule type="containsText" dxfId="656" priority="671" operator="containsText" text="Y">
      <formula>NOT(ISERROR(SEARCH("Y",K181)))</formula>
    </cfRule>
  </conditionalFormatting>
  <conditionalFormatting sqref="Y181">
    <cfRule type="containsText" dxfId="655" priority="668" operator="containsText" text="N">
      <formula>NOT(ISERROR(SEARCH("N",Y181)))</formula>
    </cfRule>
    <cfRule type="containsText" dxfId="654" priority="669" operator="containsText" text="Y">
      <formula>NOT(ISERROR(SEARCH("Y",Y181)))</formula>
    </cfRule>
  </conditionalFormatting>
  <conditionalFormatting sqref="K181:Y181">
    <cfRule type="containsText" dxfId="653" priority="666" operator="containsText" text="N">
      <formula>NOT(ISERROR(SEARCH("N",K181)))</formula>
    </cfRule>
    <cfRule type="containsText" dxfId="652" priority="667" operator="containsText" text="Y">
      <formula>NOT(ISERROR(SEARCH("Y",K181)))</formula>
    </cfRule>
  </conditionalFormatting>
  <conditionalFormatting sqref="K181:Y181">
    <cfRule type="containsText" dxfId="651" priority="664" operator="containsText" text="N">
      <formula>NOT(ISERROR(SEARCH("N",K181)))</formula>
    </cfRule>
    <cfRule type="containsText" dxfId="650" priority="665" operator="containsText" text="Y">
      <formula>NOT(ISERROR(SEARCH("Y",K181)))</formula>
    </cfRule>
  </conditionalFormatting>
  <conditionalFormatting sqref="K182:Y182">
    <cfRule type="containsText" dxfId="649" priority="662" operator="containsText" text="N">
      <formula>NOT(ISERROR(SEARCH("N",K182)))</formula>
    </cfRule>
    <cfRule type="containsText" dxfId="648" priority="663" operator="containsText" text="Y">
      <formula>NOT(ISERROR(SEARCH("Y",K182)))</formula>
    </cfRule>
  </conditionalFormatting>
  <conditionalFormatting sqref="K182:Q182">
    <cfRule type="containsText" dxfId="647" priority="660" operator="containsText" text="N">
      <formula>NOT(ISERROR(SEARCH("N",K182)))</formula>
    </cfRule>
    <cfRule type="containsText" dxfId="646" priority="661" operator="containsText" text="Y">
      <formula>NOT(ISERROR(SEARCH("Y",K182)))</formula>
    </cfRule>
  </conditionalFormatting>
  <conditionalFormatting sqref="K182:Y182">
    <cfRule type="containsText" dxfId="645" priority="658" operator="containsText" text="N">
      <formula>NOT(ISERROR(SEARCH("N",K182)))</formula>
    </cfRule>
    <cfRule type="containsText" dxfId="644" priority="659" operator="containsText" text="Y">
      <formula>NOT(ISERROR(SEARCH("Y",K182)))</formula>
    </cfRule>
  </conditionalFormatting>
  <conditionalFormatting sqref="K182:Y182">
    <cfRule type="containsText" dxfId="643" priority="656" operator="containsText" text="N">
      <formula>NOT(ISERROR(SEARCH("N",K182)))</formula>
    </cfRule>
    <cfRule type="containsText" dxfId="642" priority="657" operator="containsText" text="Y">
      <formula>NOT(ISERROR(SEARCH("Y",K182)))</formula>
    </cfRule>
  </conditionalFormatting>
  <conditionalFormatting sqref="Y182">
    <cfRule type="containsText" dxfId="641" priority="654" operator="containsText" text="N">
      <formula>NOT(ISERROR(SEARCH("N",Y182)))</formula>
    </cfRule>
    <cfRule type="containsText" dxfId="640" priority="655" operator="containsText" text="Y">
      <formula>NOT(ISERROR(SEARCH("Y",Y182)))</formula>
    </cfRule>
  </conditionalFormatting>
  <conditionalFormatting sqref="K182:Y182">
    <cfRule type="containsText" dxfId="639" priority="652" operator="containsText" text="N">
      <formula>NOT(ISERROR(SEARCH("N",K182)))</formula>
    </cfRule>
    <cfRule type="containsText" dxfId="638" priority="653" operator="containsText" text="Y">
      <formula>NOT(ISERROR(SEARCH("Y",K182)))</formula>
    </cfRule>
  </conditionalFormatting>
  <conditionalFormatting sqref="K182:Y182">
    <cfRule type="containsText" dxfId="637" priority="650" operator="containsText" text="N">
      <formula>NOT(ISERROR(SEARCH("N",K182)))</formula>
    </cfRule>
    <cfRule type="containsText" dxfId="636" priority="651" operator="containsText" text="Y">
      <formula>NOT(ISERROR(SEARCH("Y",K182)))</formula>
    </cfRule>
  </conditionalFormatting>
  <conditionalFormatting sqref="K183:Y183">
    <cfRule type="containsText" dxfId="635" priority="648" operator="containsText" text="N">
      <formula>NOT(ISERROR(SEARCH("N",K183)))</formula>
    </cfRule>
    <cfRule type="containsText" dxfId="634" priority="649" operator="containsText" text="Y">
      <formula>NOT(ISERROR(SEARCH("Y",K183)))</formula>
    </cfRule>
  </conditionalFormatting>
  <conditionalFormatting sqref="K183:Q183">
    <cfRule type="containsText" dxfId="633" priority="646" operator="containsText" text="N">
      <formula>NOT(ISERROR(SEARCH("N",K183)))</formula>
    </cfRule>
    <cfRule type="containsText" dxfId="632" priority="647" operator="containsText" text="Y">
      <formula>NOT(ISERROR(SEARCH("Y",K183)))</formula>
    </cfRule>
  </conditionalFormatting>
  <conditionalFormatting sqref="K183:Y183">
    <cfRule type="containsText" dxfId="631" priority="644" operator="containsText" text="N">
      <formula>NOT(ISERROR(SEARCH("N",K183)))</formula>
    </cfRule>
    <cfRule type="containsText" dxfId="630" priority="645" operator="containsText" text="Y">
      <formula>NOT(ISERROR(SEARCH("Y",K183)))</formula>
    </cfRule>
  </conditionalFormatting>
  <conditionalFormatting sqref="K183:Y183">
    <cfRule type="containsText" dxfId="629" priority="642" operator="containsText" text="N">
      <formula>NOT(ISERROR(SEARCH("N",K183)))</formula>
    </cfRule>
    <cfRule type="containsText" dxfId="628" priority="643" operator="containsText" text="Y">
      <formula>NOT(ISERROR(SEARCH("Y",K183)))</formula>
    </cfRule>
  </conditionalFormatting>
  <conditionalFormatting sqref="Y183">
    <cfRule type="containsText" dxfId="627" priority="640" operator="containsText" text="N">
      <formula>NOT(ISERROR(SEARCH("N",Y183)))</formula>
    </cfRule>
    <cfRule type="containsText" dxfId="626" priority="641" operator="containsText" text="Y">
      <formula>NOT(ISERROR(SEARCH("Y",Y183)))</formula>
    </cfRule>
  </conditionalFormatting>
  <conditionalFormatting sqref="K183:Y183">
    <cfRule type="containsText" dxfId="625" priority="638" operator="containsText" text="N">
      <formula>NOT(ISERROR(SEARCH("N",K183)))</formula>
    </cfRule>
    <cfRule type="containsText" dxfId="624" priority="639" operator="containsText" text="Y">
      <formula>NOT(ISERROR(SEARCH("Y",K183)))</formula>
    </cfRule>
  </conditionalFormatting>
  <conditionalFormatting sqref="K183:Y183">
    <cfRule type="containsText" dxfId="623" priority="636" operator="containsText" text="N">
      <formula>NOT(ISERROR(SEARCH("N",K183)))</formula>
    </cfRule>
    <cfRule type="containsText" dxfId="622" priority="637" operator="containsText" text="Y">
      <formula>NOT(ISERROR(SEARCH("Y",K183)))</formula>
    </cfRule>
  </conditionalFormatting>
  <conditionalFormatting sqref="K184:Y184">
    <cfRule type="containsText" dxfId="621" priority="634" operator="containsText" text="N">
      <formula>NOT(ISERROR(SEARCH("N",K184)))</formula>
    </cfRule>
    <cfRule type="containsText" dxfId="620" priority="635" operator="containsText" text="Y">
      <formula>NOT(ISERROR(SEARCH("Y",K184)))</formula>
    </cfRule>
  </conditionalFormatting>
  <conditionalFormatting sqref="K184:Q184">
    <cfRule type="containsText" dxfId="619" priority="632" operator="containsText" text="N">
      <formula>NOT(ISERROR(SEARCH("N",K184)))</formula>
    </cfRule>
    <cfRule type="containsText" dxfId="618" priority="633" operator="containsText" text="Y">
      <formula>NOT(ISERROR(SEARCH("Y",K184)))</formula>
    </cfRule>
  </conditionalFormatting>
  <conditionalFormatting sqref="K184:Y184">
    <cfRule type="containsText" dxfId="617" priority="630" operator="containsText" text="N">
      <formula>NOT(ISERROR(SEARCH("N",K184)))</formula>
    </cfRule>
    <cfRule type="containsText" dxfId="616" priority="631" operator="containsText" text="Y">
      <formula>NOT(ISERROR(SEARCH("Y",K184)))</formula>
    </cfRule>
  </conditionalFormatting>
  <conditionalFormatting sqref="K184:Y184">
    <cfRule type="containsText" dxfId="615" priority="628" operator="containsText" text="N">
      <formula>NOT(ISERROR(SEARCH("N",K184)))</formula>
    </cfRule>
    <cfRule type="containsText" dxfId="614" priority="629" operator="containsText" text="Y">
      <formula>NOT(ISERROR(SEARCH("Y",K184)))</formula>
    </cfRule>
  </conditionalFormatting>
  <conditionalFormatting sqref="Y184">
    <cfRule type="containsText" dxfId="613" priority="626" operator="containsText" text="N">
      <formula>NOT(ISERROR(SEARCH("N",Y184)))</formula>
    </cfRule>
    <cfRule type="containsText" dxfId="612" priority="627" operator="containsText" text="Y">
      <formula>NOT(ISERROR(SEARCH("Y",Y184)))</formula>
    </cfRule>
  </conditionalFormatting>
  <conditionalFormatting sqref="K184:Y184">
    <cfRule type="containsText" dxfId="611" priority="624" operator="containsText" text="N">
      <formula>NOT(ISERROR(SEARCH("N",K184)))</formula>
    </cfRule>
    <cfRule type="containsText" dxfId="610" priority="625" operator="containsText" text="Y">
      <formula>NOT(ISERROR(SEARCH("Y",K184)))</formula>
    </cfRule>
  </conditionalFormatting>
  <conditionalFormatting sqref="K184:Y184">
    <cfRule type="containsText" dxfId="609" priority="622" operator="containsText" text="N">
      <formula>NOT(ISERROR(SEARCH("N",K184)))</formula>
    </cfRule>
    <cfRule type="containsText" dxfId="608" priority="623" operator="containsText" text="Y">
      <formula>NOT(ISERROR(SEARCH("Y",K184)))</formula>
    </cfRule>
  </conditionalFormatting>
  <conditionalFormatting sqref="K185:Y189">
    <cfRule type="containsText" dxfId="607" priority="620" operator="containsText" text="N">
      <formula>NOT(ISERROR(SEARCH("N",K185)))</formula>
    </cfRule>
    <cfRule type="containsText" dxfId="606" priority="621" operator="containsText" text="Y">
      <formula>NOT(ISERROR(SEARCH("Y",K185)))</formula>
    </cfRule>
  </conditionalFormatting>
  <conditionalFormatting sqref="K185:Q189">
    <cfRule type="containsText" dxfId="605" priority="618" operator="containsText" text="N">
      <formula>NOT(ISERROR(SEARCH("N",K185)))</formula>
    </cfRule>
    <cfRule type="containsText" dxfId="604" priority="619" operator="containsText" text="Y">
      <formula>NOT(ISERROR(SEARCH("Y",K185)))</formula>
    </cfRule>
  </conditionalFormatting>
  <conditionalFormatting sqref="K185:Y189">
    <cfRule type="containsText" dxfId="603" priority="616" operator="containsText" text="N">
      <formula>NOT(ISERROR(SEARCH("N",K185)))</formula>
    </cfRule>
    <cfRule type="containsText" dxfId="602" priority="617" operator="containsText" text="Y">
      <formula>NOT(ISERROR(SEARCH("Y",K185)))</formula>
    </cfRule>
  </conditionalFormatting>
  <conditionalFormatting sqref="K185:Y189">
    <cfRule type="containsText" dxfId="601" priority="614" operator="containsText" text="N">
      <formula>NOT(ISERROR(SEARCH("N",K185)))</formula>
    </cfRule>
    <cfRule type="containsText" dxfId="600" priority="615" operator="containsText" text="Y">
      <formula>NOT(ISERROR(SEARCH("Y",K185)))</formula>
    </cfRule>
  </conditionalFormatting>
  <conditionalFormatting sqref="Y185:Y189">
    <cfRule type="containsText" dxfId="599" priority="612" operator="containsText" text="N">
      <formula>NOT(ISERROR(SEARCH("N",Y185)))</formula>
    </cfRule>
    <cfRule type="containsText" dxfId="598" priority="613" operator="containsText" text="Y">
      <formula>NOT(ISERROR(SEARCH("Y",Y185)))</formula>
    </cfRule>
  </conditionalFormatting>
  <conditionalFormatting sqref="K185:Y189">
    <cfRule type="containsText" dxfId="597" priority="610" operator="containsText" text="N">
      <formula>NOT(ISERROR(SEARCH("N",K185)))</formula>
    </cfRule>
    <cfRule type="containsText" dxfId="596" priority="611" operator="containsText" text="Y">
      <formula>NOT(ISERROR(SEARCH("Y",K185)))</formula>
    </cfRule>
  </conditionalFormatting>
  <conditionalFormatting sqref="K185:Y189">
    <cfRule type="containsText" dxfId="595" priority="608" operator="containsText" text="N">
      <formula>NOT(ISERROR(SEARCH("N",K185)))</formula>
    </cfRule>
    <cfRule type="containsText" dxfId="594" priority="609" operator="containsText" text="Y">
      <formula>NOT(ISERROR(SEARCH("Y",K185)))</formula>
    </cfRule>
  </conditionalFormatting>
  <conditionalFormatting sqref="K193:Y193">
    <cfRule type="containsText" dxfId="593" priority="606" operator="containsText" text="N">
      <formula>NOT(ISERROR(SEARCH("N",K193)))</formula>
    </cfRule>
    <cfRule type="containsText" dxfId="592" priority="607" operator="containsText" text="Y">
      <formula>NOT(ISERROR(SEARCH("Y",K193)))</formula>
    </cfRule>
  </conditionalFormatting>
  <conditionalFormatting sqref="K193:Q193">
    <cfRule type="containsText" dxfId="591" priority="604" operator="containsText" text="N">
      <formula>NOT(ISERROR(SEARCH("N",K193)))</formula>
    </cfRule>
    <cfRule type="containsText" dxfId="590" priority="605" operator="containsText" text="Y">
      <formula>NOT(ISERROR(SEARCH("Y",K193)))</formula>
    </cfRule>
  </conditionalFormatting>
  <conditionalFormatting sqref="K193:Y193">
    <cfRule type="containsText" dxfId="589" priority="602" operator="containsText" text="N">
      <formula>NOT(ISERROR(SEARCH("N",K193)))</formula>
    </cfRule>
    <cfRule type="containsText" dxfId="588" priority="603" operator="containsText" text="Y">
      <formula>NOT(ISERROR(SEARCH("Y",K193)))</formula>
    </cfRule>
  </conditionalFormatting>
  <conditionalFormatting sqref="K193:Y193">
    <cfRule type="containsText" dxfId="587" priority="600" operator="containsText" text="N">
      <formula>NOT(ISERROR(SEARCH("N",K193)))</formula>
    </cfRule>
    <cfRule type="containsText" dxfId="586" priority="601" operator="containsText" text="Y">
      <formula>NOT(ISERROR(SEARCH("Y",K193)))</formula>
    </cfRule>
  </conditionalFormatting>
  <conditionalFormatting sqref="Y193">
    <cfRule type="containsText" dxfId="585" priority="598" operator="containsText" text="N">
      <formula>NOT(ISERROR(SEARCH("N",Y193)))</formula>
    </cfRule>
    <cfRule type="containsText" dxfId="584" priority="599" operator="containsText" text="Y">
      <formula>NOT(ISERROR(SEARCH("Y",Y193)))</formula>
    </cfRule>
  </conditionalFormatting>
  <conditionalFormatting sqref="K193:Y193">
    <cfRule type="containsText" dxfId="583" priority="596" operator="containsText" text="N">
      <formula>NOT(ISERROR(SEARCH("N",K193)))</formula>
    </cfRule>
    <cfRule type="containsText" dxfId="582" priority="597" operator="containsText" text="Y">
      <formula>NOT(ISERROR(SEARCH("Y",K193)))</formula>
    </cfRule>
  </conditionalFormatting>
  <conditionalFormatting sqref="K193:Y193">
    <cfRule type="containsText" dxfId="581" priority="594" operator="containsText" text="N">
      <formula>NOT(ISERROR(SEARCH("N",K193)))</formula>
    </cfRule>
    <cfRule type="containsText" dxfId="580" priority="595" operator="containsText" text="Y">
      <formula>NOT(ISERROR(SEARCH("Y",K193)))</formula>
    </cfRule>
  </conditionalFormatting>
  <conditionalFormatting sqref="K192:Y192">
    <cfRule type="containsText" dxfId="579" priority="592" operator="containsText" text="N">
      <formula>NOT(ISERROR(SEARCH("N",K192)))</formula>
    </cfRule>
    <cfRule type="containsText" dxfId="578" priority="593" operator="containsText" text="Y">
      <formula>NOT(ISERROR(SEARCH("Y",K192)))</formula>
    </cfRule>
  </conditionalFormatting>
  <conditionalFormatting sqref="K192:Q192">
    <cfRule type="containsText" dxfId="577" priority="590" operator="containsText" text="N">
      <formula>NOT(ISERROR(SEARCH("N",K192)))</formula>
    </cfRule>
    <cfRule type="containsText" dxfId="576" priority="591" operator="containsText" text="Y">
      <formula>NOT(ISERROR(SEARCH("Y",K192)))</formula>
    </cfRule>
  </conditionalFormatting>
  <conditionalFormatting sqref="K192:Y192">
    <cfRule type="containsText" dxfId="575" priority="588" operator="containsText" text="N">
      <formula>NOT(ISERROR(SEARCH("N",K192)))</formula>
    </cfRule>
    <cfRule type="containsText" dxfId="574" priority="589" operator="containsText" text="Y">
      <formula>NOT(ISERROR(SEARCH("Y",K192)))</formula>
    </cfRule>
  </conditionalFormatting>
  <conditionalFormatting sqref="K192:Y192">
    <cfRule type="containsText" dxfId="573" priority="586" operator="containsText" text="N">
      <formula>NOT(ISERROR(SEARCH("N",K192)))</formula>
    </cfRule>
    <cfRule type="containsText" dxfId="572" priority="587" operator="containsText" text="Y">
      <formula>NOT(ISERROR(SEARCH("Y",K192)))</formula>
    </cfRule>
  </conditionalFormatting>
  <conditionalFormatting sqref="Y192">
    <cfRule type="containsText" dxfId="571" priority="584" operator="containsText" text="N">
      <formula>NOT(ISERROR(SEARCH("N",Y192)))</formula>
    </cfRule>
    <cfRule type="containsText" dxfId="570" priority="585" operator="containsText" text="Y">
      <formula>NOT(ISERROR(SEARCH("Y",Y192)))</formula>
    </cfRule>
  </conditionalFormatting>
  <conditionalFormatting sqref="K192:Y192">
    <cfRule type="containsText" dxfId="569" priority="582" operator="containsText" text="N">
      <formula>NOT(ISERROR(SEARCH("N",K192)))</formula>
    </cfRule>
    <cfRule type="containsText" dxfId="568" priority="583" operator="containsText" text="Y">
      <formula>NOT(ISERROR(SEARCH("Y",K192)))</formula>
    </cfRule>
  </conditionalFormatting>
  <conditionalFormatting sqref="K192:Y192">
    <cfRule type="containsText" dxfId="567" priority="580" operator="containsText" text="N">
      <formula>NOT(ISERROR(SEARCH("N",K192)))</formula>
    </cfRule>
    <cfRule type="containsText" dxfId="566" priority="581" operator="containsText" text="Y">
      <formula>NOT(ISERROR(SEARCH("Y",K192)))</formula>
    </cfRule>
  </conditionalFormatting>
  <conditionalFormatting sqref="K191:Y191">
    <cfRule type="containsText" dxfId="565" priority="578" operator="containsText" text="N">
      <formula>NOT(ISERROR(SEARCH("N",K191)))</formula>
    </cfRule>
    <cfRule type="containsText" dxfId="564" priority="579" operator="containsText" text="Y">
      <formula>NOT(ISERROR(SEARCH("Y",K191)))</formula>
    </cfRule>
  </conditionalFormatting>
  <conditionalFormatting sqref="K191:Q191">
    <cfRule type="containsText" dxfId="563" priority="576" operator="containsText" text="N">
      <formula>NOT(ISERROR(SEARCH("N",K191)))</formula>
    </cfRule>
    <cfRule type="containsText" dxfId="562" priority="577" operator="containsText" text="Y">
      <formula>NOT(ISERROR(SEARCH("Y",K191)))</formula>
    </cfRule>
  </conditionalFormatting>
  <conditionalFormatting sqref="K191:Y191">
    <cfRule type="containsText" dxfId="561" priority="574" operator="containsText" text="N">
      <formula>NOT(ISERROR(SEARCH("N",K191)))</formula>
    </cfRule>
    <cfRule type="containsText" dxfId="560" priority="575" operator="containsText" text="Y">
      <formula>NOT(ISERROR(SEARCH("Y",K191)))</formula>
    </cfRule>
  </conditionalFormatting>
  <conditionalFormatting sqref="K191:Y191">
    <cfRule type="containsText" dxfId="559" priority="572" operator="containsText" text="N">
      <formula>NOT(ISERROR(SEARCH("N",K191)))</formula>
    </cfRule>
    <cfRule type="containsText" dxfId="558" priority="573" operator="containsText" text="Y">
      <formula>NOT(ISERROR(SEARCH("Y",K191)))</formula>
    </cfRule>
  </conditionalFormatting>
  <conditionalFormatting sqref="Y191">
    <cfRule type="containsText" dxfId="557" priority="570" operator="containsText" text="N">
      <formula>NOT(ISERROR(SEARCH("N",Y191)))</formula>
    </cfRule>
    <cfRule type="containsText" dxfId="556" priority="571" operator="containsText" text="Y">
      <formula>NOT(ISERROR(SEARCH("Y",Y191)))</formula>
    </cfRule>
  </conditionalFormatting>
  <conditionalFormatting sqref="K191:Y191">
    <cfRule type="containsText" dxfId="555" priority="568" operator="containsText" text="N">
      <formula>NOT(ISERROR(SEARCH("N",K191)))</formula>
    </cfRule>
    <cfRule type="containsText" dxfId="554" priority="569" operator="containsText" text="Y">
      <formula>NOT(ISERROR(SEARCH("Y",K191)))</formula>
    </cfRule>
  </conditionalFormatting>
  <conditionalFormatting sqref="K191:Y191">
    <cfRule type="containsText" dxfId="553" priority="566" operator="containsText" text="N">
      <formula>NOT(ISERROR(SEARCH("N",K191)))</formula>
    </cfRule>
    <cfRule type="containsText" dxfId="552" priority="567" operator="containsText" text="Y">
      <formula>NOT(ISERROR(SEARCH("Y",K191)))</formula>
    </cfRule>
  </conditionalFormatting>
  <conditionalFormatting sqref="K190:Y190">
    <cfRule type="containsText" dxfId="551" priority="564" operator="containsText" text="N">
      <formula>NOT(ISERROR(SEARCH("N",K190)))</formula>
    </cfRule>
    <cfRule type="containsText" dxfId="550" priority="565" operator="containsText" text="Y">
      <formula>NOT(ISERROR(SEARCH("Y",K190)))</formula>
    </cfRule>
  </conditionalFormatting>
  <conditionalFormatting sqref="K190:Q190">
    <cfRule type="containsText" dxfId="549" priority="562" operator="containsText" text="N">
      <formula>NOT(ISERROR(SEARCH("N",K190)))</formula>
    </cfRule>
    <cfRule type="containsText" dxfId="548" priority="563" operator="containsText" text="Y">
      <formula>NOT(ISERROR(SEARCH("Y",K190)))</formula>
    </cfRule>
  </conditionalFormatting>
  <conditionalFormatting sqref="K190:Y190">
    <cfRule type="containsText" dxfId="547" priority="560" operator="containsText" text="N">
      <formula>NOT(ISERROR(SEARCH("N",K190)))</formula>
    </cfRule>
    <cfRule type="containsText" dxfId="546" priority="561" operator="containsText" text="Y">
      <formula>NOT(ISERROR(SEARCH("Y",K190)))</formula>
    </cfRule>
  </conditionalFormatting>
  <conditionalFormatting sqref="K190:Y190">
    <cfRule type="containsText" dxfId="545" priority="558" operator="containsText" text="N">
      <formula>NOT(ISERROR(SEARCH("N",K190)))</formula>
    </cfRule>
    <cfRule type="containsText" dxfId="544" priority="559" operator="containsText" text="Y">
      <formula>NOT(ISERROR(SEARCH("Y",K190)))</formula>
    </cfRule>
  </conditionalFormatting>
  <conditionalFormatting sqref="Y190">
    <cfRule type="containsText" dxfId="543" priority="556" operator="containsText" text="N">
      <formula>NOT(ISERROR(SEARCH("N",Y190)))</formula>
    </cfRule>
    <cfRule type="containsText" dxfId="542" priority="557" operator="containsText" text="Y">
      <formula>NOT(ISERROR(SEARCH("Y",Y190)))</formula>
    </cfRule>
  </conditionalFormatting>
  <conditionalFormatting sqref="K190:Y190">
    <cfRule type="containsText" dxfId="541" priority="554" operator="containsText" text="N">
      <formula>NOT(ISERROR(SEARCH("N",K190)))</formula>
    </cfRule>
    <cfRule type="containsText" dxfId="540" priority="555" operator="containsText" text="Y">
      <formula>NOT(ISERROR(SEARCH("Y",K190)))</formula>
    </cfRule>
  </conditionalFormatting>
  <conditionalFormatting sqref="K190:Y190">
    <cfRule type="containsText" dxfId="539" priority="552" operator="containsText" text="N">
      <formula>NOT(ISERROR(SEARCH("N",K190)))</formula>
    </cfRule>
    <cfRule type="containsText" dxfId="538" priority="553" operator="containsText" text="Y">
      <formula>NOT(ISERROR(SEARCH("Y",K190)))</formula>
    </cfRule>
  </conditionalFormatting>
  <conditionalFormatting sqref="K200:Y200">
    <cfRule type="containsText" dxfId="537" priority="550" operator="containsText" text="N">
      <formula>NOT(ISERROR(SEARCH("N",K200)))</formula>
    </cfRule>
    <cfRule type="containsText" dxfId="536" priority="551" operator="containsText" text="Y">
      <formula>NOT(ISERROR(SEARCH("Y",K200)))</formula>
    </cfRule>
  </conditionalFormatting>
  <conditionalFormatting sqref="K202:Y202">
    <cfRule type="containsText" dxfId="535" priority="548" operator="containsText" text="N">
      <formula>NOT(ISERROR(SEARCH("N",K202)))</formula>
    </cfRule>
    <cfRule type="containsText" dxfId="534" priority="549" operator="containsText" text="Y">
      <formula>NOT(ISERROR(SEARCH("Y",K202)))</formula>
    </cfRule>
  </conditionalFormatting>
  <conditionalFormatting sqref="K194:Y194">
    <cfRule type="containsText" dxfId="533" priority="546" operator="containsText" text="N">
      <formula>NOT(ISERROR(SEARCH("N",K194)))</formula>
    </cfRule>
    <cfRule type="containsText" dxfId="532" priority="547" operator="containsText" text="Y">
      <formula>NOT(ISERROR(SEARCH("Y",K194)))</formula>
    </cfRule>
  </conditionalFormatting>
  <conditionalFormatting sqref="K194:Q194">
    <cfRule type="containsText" dxfId="531" priority="544" operator="containsText" text="N">
      <formula>NOT(ISERROR(SEARCH("N",K194)))</formula>
    </cfRule>
    <cfRule type="containsText" dxfId="530" priority="545" operator="containsText" text="Y">
      <formula>NOT(ISERROR(SEARCH("Y",K194)))</formula>
    </cfRule>
  </conditionalFormatting>
  <conditionalFormatting sqref="K194:Y194">
    <cfRule type="containsText" dxfId="529" priority="542" operator="containsText" text="N">
      <formula>NOT(ISERROR(SEARCH("N",K194)))</formula>
    </cfRule>
    <cfRule type="containsText" dxfId="528" priority="543" operator="containsText" text="Y">
      <formula>NOT(ISERROR(SEARCH("Y",K194)))</formula>
    </cfRule>
  </conditionalFormatting>
  <conditionalFormatting sqref="K194:Y194">
    <cfRule type="containsText" dxfId="527" priority="540" operator="containsText" text="N">
      <formula>NOT(ISERROR(SEARCH("N",K194)))</formula>
    </cfRule>
    <cfRule type="containsText" dxfId="526" priority="541" operator="containsText" text="Y">
      <formula>NOT(ISERROR(SEARCH("Y",K194)))</formula>
    </cfRule>
  </conditionalFormatting>
  <conditionalFormatting sqref="Y194">
    <cfRule type="containsText" dxfId="525" priority="538" operator="containsText" text="N">
      <formula>NOT(ISERROR(SEARCH("N",Y194)))</formula>
    </cfRule>
    <cfRule type="containsText" dxfId="524" priority="539" operator="containsText" text="Y">
      <formula>NOT(ISERROR(SEARCH("Y",Y194)))</formula>
    </cfRule>
  </conditionalFormatting>
  <conditionalFormatting sqref="K194:Y194">
    <cfRule type="containsText" dxfId="523" priority="536" operator="containsText" text="N">
      <formula>NOT(ISERROR(SEARCH("N",K194)))</formula>
    </cfRule>
    <cfRule type="containsText" dxfId="522" priority="537" operator="containsText" text="Y">
      <formula>NOT(ISERROR(SEARCH("Y",K194)))</formula>
    </cfRule>
  </conditionalFormatting>
  <conditionalFormatting sqref="K194:Y194">
    <cfRule type="containsText" dxfId="521" priority="534" operator="containsText" text="N">
      <formula>NOT(ISERROR(SEARCH("N",K194)))</formula>
    </cfRule>
    <cfRule type="containsText" dxfId="520" priority="535" operator="containsText" text="Y">
      <formula>NOT(ISERROR(SEARCH("Y",K194)))</formula>
    </cfRule>
  </conditionalFormatting>
  <conditionalFormatting sqref="K205:Y205">
    <cfRule type="containsText" dxfId="519" priority="532" operator="containsText" text="N">
      <formula>NOT(ISERROR(SEARCH("N",K205)))</formula>
    </cfRule>
    <cfRule type="containsText" dxfId="518" priority="533" operator="containsText" text="Y">
      <formula>NOT(ISERROR(SEARCH("Y",K205)))</formula>
    </cfRule>
  </conditionalFormatting>
  <conditionalFormatting sqref="K198:Y198">
    <cfRule type="containsText" dxfId="517" priority="530" operator="containsText" text="N">
      <formula>NOT(ISERROR(SEARCH("N",K198)))</formula>
    </cfRule>
    <cfRule type="containsText" dxfId="516" priority="531" operator="containsText" text="Y">
      <formula>NOT(ISERROR(SEARCH("Y",K198)))</formula>
    </cfRule>
  </conditionalFormatting>
  <conditionalFormatting sqref="K198:Q198">
    <cfRule type="containsText" dxfId="515" priority="528" operator="containsText" text="N">
      <formula>NOT(ISERROR(SEARCH("N",K198)))</formula>
    </cfRule>
    <cfRule type="containsText" dxfId="514" priority="529" operator="containsText" text="Y">
      <formula>NOT(ISERROR(SEARCH("Y",K198)))</formula>
    </cfRule>
  </conditionalFormatting>
  <conditionalFormatting sqref="K198:Y198">
    <cfRule type="containsText" dxfId="513" priority="526" operator="containsText" text="N">
      <formula>NOT(ISERROR(SEARCH("N",K198)))</formula>
    </cfRule>
    <cfRule type="containsText" dxfId="512" priority="527" operator="containsText" text="Y">
      <formula>NOT(ISERROR(SEARCH("Y",K198)))</formula>
    </cfRule>
  </conditionalFormatting>
  <conditionalFormatting sqref="K198:Y198">
    <cfRule type="containsText" dxfId="511" priority="524" operator="containsText" text="N">
      <formula>NOT(ISERROR(SEARCH("N",K198)))</formula>
    </cfRule>
    <cfRule type="containsText" dxfId="510" priority="525" operator="containsText" text="Y">
      <formula>NOT(ISERROR(SEARCH("Y",K198)))</formula>
    </cfRule>
  </conditionalFormatting>
  <conditionalFormatting sqref="Y198">
    <cfRule type="containsText" dxfId="509" priority="522" operator="containsText" text="N">
      <formula>NOT(ISERROR(SEARCH("N",Y198)))</formula>
    </cfRule>
    <cfRule type="containsText" dxfId="508" priority="523" operator="containsText" text="Y">
      <formula>NOT(ISERROR(SEARCH("Y",Y198)))</formula>
    </cfRule>
  </conditionalFormatting>
  <conditionalFormatting sqref="K198:Y198">
    <cfRule type="containsText" dxfId="507" priority="520" operator="containsText" text="N">
      <formula>NOT(ISERROR(SEARCH("N",K198)))</formula>
    </cfRule>
    <cfRule type="containsText" dxfId="506" priority="521" operator="containsText" text="Y">
      <formula>NOT(ISERROR(SEARCH("Y",K198)))</formula>
    </cfRule>
  </conditionalFormatting>
  <conditionalFormatting sqref="K198:Y198">
    <cfRule type="containsText" dxfId="505" priority="518" operator="containsText" text="N">
      <formula>NOT(ISERROR(SEARCH("N",K198)))</formula>
    </cfRule>
    <cfRule type="containsText" dxfId="504" priority="519" operator="containsText" text="Y">
      <formula>NOT(ISERROR(SEARCH("Y",K198)))</formula>
    </cfRule>
  </conditionalFormatting>
  <conditionalFormatting sqref="K199:Y199">
    <cfRule type="containsText" dxfId="503" priority="516" operator="containsText" text="N">
      <formula>NOT(ISERROR(SEARCH("N",K199)))</formula>
    </cfRule>
    <cfRule type="containsText" dxfId="502" priority="517" operator="containsText" text="Y">
      <formula>NOT(ISERROR(SEARCH("Y",K199)))</formula>
    </cfRule>
  </conditionalFormatting>
  <conditionalFormatting sqref="K199:Q199">
    <cfRule type="containsText" dxfId="501" priority="514" operator="containsText" text="N">
      <formula>NOT(ISERROR(SEARCH("N",K199)))</formula>
    </cfRule>
    <cfRule type="containsText" dxfId="500" priority="515" operator="containsText" text="Y">
      <formula>NOT(ISERROR(SEARCH("Y",K199)))</formula>
    </cfRule>
  </conditionalFormatting>
  <conditionalFormatting sqref="K199:Y199">
    <cfRule type="containsText" dxfId="499" priority="512" operator="containsText" text="N">
      <formula>NOT(ISERROR(SEARCH("N",K199)))</formula>
    </cfRule>
    <cfRule type="containsText" dxfId="498" priority="513" operator="containsText" text="Y">
      <formula>NOT(ISERROR(SEARCH("Y",K199)))</formula>
    </cfRule>
  </conditionalFormatting>
  <conditionalFormatting sqref="K199:Y199">
    <cfRule type="containsText" dxfId="497" priority="510" operator="containsText" text="N">
      <formula>NOT(ISERROR(SEARCH("N",K199)))</formula>
    </cfRule>
    <cfRule type="containsText" dxfId="496" priority="511" operator="containsText" text="Y">
      <formula>NOT(ISERROR(SEARCH("Y",K199)))</formula>
    </cfRule>
  </conditionalFormatting>
  <conditionalFormatting sqref="Y199">
    <cfRule type="containsText" dxfId="495" priority="508" operator="containsText" text="N">
      <formula>NOT(ISERROR(SEARCH("N",Y199)))</formula>
    </cfRule>
    <cfRule type="containsText" dxfId="494" priority="509" operator="containsText" text="Y">
      <formula>NOT(ISERROR(SEARCH("Y",Y199)))</formula>
    </cfRule>
  </conditionalFormatting>
  <conditionalFormatting sqref="K199:Y199">
    <cfRule type="containsText" dxfId="493" priority="506" operator="containsText" text="N">
      <formula>NOT(ISERROR(SEARCH("N",K199)))</formula>
    </cfRule>
    <cfRule type="containsText" dxfId="492" priority="507" operator="containsText" text="Y">
      <formula>NOT(ISERROR(SEARCH("Y",K199)))</formula>
    </cfRule>
  </conditionalFormatting>
  <conditionalFormatting sqref="K199:Y199">
    <cfRule type="containsText" dxfId="491" priority="504" operator="containsText" text="N">
      <formula>NOT(ISERROR(SEARCH("N",K199)))</formula>
    </cfRule>
    <cfRule type="containsText" dxfId="490" priority="505" operator="containsText" text="Y">
      <formula>NOT(ISERROR(SEARCH("Y",K199)))</formula>
    </cfRule>
  </conditionalFormatting>
  <conditionalFormatting sqref="K195:Y195">
    <cfRule type="containsText" dxfId="489" priority="502" operator="containsText" text="N">
      <formula>NOT(ISERROR(SEARCH("N",K195)))</formula>
    </cfRule>
    <cfRule type="containsText" dxfId="488" priority="503" operator="containsText" text="Y">
      <formula>NOT(ISERROR(SEARCH("Y",K195)))</formula>
    </cfRule>
  </conditionalFormatting>
  <conditionalFormatting sqref="K195:Q195">
    <cfRule type="containsText" dxfId="487" priority="500" operator="containsText" text="N">
      <formula>NOT(ISERROR(SEARCH("N",K195)))</formula>
    </cfRule>
    <cfRule type="containsText" dxfId="486" priority="501" operator="containsText" text="Y">
      <formula>NOT(ISERROR(SEARCH("Y",K195)))</formula>
    </cfRule>
  </conditionalFormatting>
  <conditionalFormatting sqref="K195:Y195">
    <cfRule type="containsText" dxfId="485" priority="498" operator="containsText" text="N">
      <formula>NOT(ISERROR(SEARCH("N",K195)))</formula>
    </cfRule>
    <cfRule type="containsText" dxfId="484" priority="499" operator="containsText" text="Y">
      <formula>NOT(ISERROR(SEARCH("Y",K195)))</formula>
    </cfRule>
  </conditionalFormatting>
  <conditionalFormatting sqref="K195:Y195">
    <cfRule type="containsText" dxfId="483" priority="496" operator="containsText" text="N">
      <formula>NOT(ISERROR(SEARCH("N",K195)))</formula>
    </cfRule>
    <cfRule type="containsText" dxfId="482" priority="497" operator="containsText" text="Y">
      <formula>NOT(ISERROR(SEARCH("Y",K195)))</formula>
    </cfRule>
  </conditionalFormatting>
  <conditionalFormatting sqref="Y195">
    <cfRule type="containsText" dxfId="481" priority="494" operator="containsText" text="N">
      <formula>NOT(ISERROR(SEARCH("N",Y195)))</formula>
    </cfRule>
    <cfRule type="containsText" dxfId="480" priority="495" operator="containsText" text="Y">
      <formula>NOT(ISERROR(SEARCH("Y",Y195)))</formula>
    </cfRule>
  </conditionalFormatting>
  <conditionalFormatting sqref="K195:Y195">
    <cfRule type="containsText" dxfId="479" priority="492" operator="containsText" text="N">
      <formula>NOT(ISERROR(SEARCH("N",K195)))</formula>
    </cfRule>
    <cfRule type="containsText" dxfId="478" priority="493" operator="containsText" text="Y">
      <formula>NOT(ISERROR(SEARCH("Y",K195)))</formula>
    </cfRule>
  </conditionalFormatting>
  <conditionalFormatting sqref="K195:Y195">
    <cfRule type="containsText" dxfId="477" priority="490" operator="containsText" text="N">
      <formula>NOT(ISERROR(SEARCH("N",K195)))</formula>
    </cfRule>
    <cfRule type="containsText" dxfId="476" priority="491" operator="containsText" text="Y">
      <formula>NOT(ISERROR(SEARCH("Y",K195)))</formula>
    </cfRule>
  </conditionalFormatting>
  <conditionalFormatting sqref="K197:Y197">
    <cfRule type="containsText" dxfId="475" priority="488" operator="containsText" text="N">
      <formula>NOT(ISERROR(SEARCH("N",K197)))</formula>
    </cfRule>
    <cfRule type="containsText" dxfId="474" priority="489" operator="containsText" text="Y">
      <formula>NOT(ISERROR(SEARCH("Y",K197)))</formula>
    </cfRule>
  </conditionalFormatting>
  <conditionalFormatting sqref="K197:Q197">
    <cfRule type="containsText" dxfId="473" priority="486" operator="containsText" text="N">
      <formula>NOT(ISERROR(SEARCH("N",K197)))</formula>
    </cfRule>
    <cfRule type="containsText" dxfId="472" priority="487" operator="containsText" text="Y">
      <formula>NOT(ISERROR(SEARCH("Y",K197)))</formula>
    </cfRule>
  </conditionalFormatting>
  <conditionalFormatting sqref="K197:Y197">
    <cfRule type="containsText" dxfId="471" priority="484" operator="containsText" text="N">
      <formula>NOT(ISERROR(SEARCH("N",K197)))</formula>
    </cfRule>
    <cfRule type="containsText" dxfId="470" priority="485" operator="containsText" text="Y">
      <formula>NOT(ISERROR(SEARCH("Y",K197)))</formula>
    </cfRule>
  </conditionalFormatting>
  <conditionalFormatting sqref="K197:Y197">
    <cfRule type="containsText" dxfId="469" priority="482" operator="containsText" text="N">
      <formula>NOT(ISERROR(SEARCH("N",K197)))</formula>
    </cfRule>
    <cfRule type="containsText" dxfId="468" priority="483" operator="containsText" text="Y">
      <formula>NOT(ISERROR(SEARCH("Y",K197)))</formula>
    </cfRule>
  </conditionalFormatting>
  <conditionalFormatting sqref="Y197">
    <cfRule type="containsText" dxfId="467" priority="480" operator="containsText" text="N">
      <formula>NOT(ISERROR(SEARCH("N",Y197)))</formula>
    </cfRule>
    <cfRule type="containsText" dxfId="466" priority="481" operator="containsText" text="Y">
      <formula>NOT(ISERROR(SEARCH("Y",Y197)))</formula>
    </cfRule>
  </conditionalFormatting>
  <conditionalFormatting sqref="K197:Y197">
    <cfRule type="containsText" dxfId="465" priority="478" operator="containsText" text="N">
      <formula>NOT(ISERROR(SEARCH("N",K197)))</formula>
    </cfRule>
    <cfRule type="containsText" dxfId="464" priority="479" operator="containsText" text="Y">
      <formula>NOT(ISERROR(SEARCH("Y",K197)))</formula>
    </cfRule>
  </conditionalFormatting>
  <conditionalFormatting sqref="K197:Y197">
    <cfRule type="containsText" dxfId="463" priority="476" operator="containsText" text="N">
      <formula>NOT(ISERROR(SEARCH("N",K197)))</formula>
    </cfRule>
    <cfRule type="containsText" dxfId="462" priority="477" operator="containsText" text="Y">
      <formula>NOT(ISERROR(SEARCH("Y",K197)))</formula>
    </cfRule>
  </conditionalFormatting>
  <conditionalFormatting sqref="K115:X115">
    <cfRule type="containsText" dxfId="461" priority="474" operator="containsText" text="N">
      <formula>NOT(ISERROR(SEARCH("N",K115)))</formula>
    </cfRule>
    <cfRule type="containsText" dxfId="460" priority="475" operator="containsText" text="Y">
      <formula>NOT(ISERROR(SEARCH("Y",K115)))</formula>
    </cfRule>
  </conditionalFormatting>
  <conditionalFormatting sqref="K114:X114">
    <cfRule type="containsText" dxfId="459" priority="472" operator="containsText" text="N">
      <formula>NOT(ISERROR(SEARCH("N",K114)))</formula>
    </cfRule>
    <cfRule type="containsText" dxfId="458" priority="473" operator="containsText" text="Y">
      <formula>NOT(ISERROR(SEARCH("Y",K114)))</formula>
    </cfRule>
  </conditionalFormatting>
  <conditionalFormatting sqref="K201:Y201">
    <cfRule type="containsText" dxfId="457" priority="470" operator="containsText" text="N">
      <formula>NOT(ISERROR(SEARCH("N",K201)))</formula>
    </cfRule>
    <cfRule type="containsText" dxfId="456" priority="471" operator="containsText" text="Y">
      <formula>NOT(ISERROR(SEARCH("Y",K201)))</formula>
    </cfRule>
  </conditionalFormatting>
  <conditionalFormatting sqref="K203:Y203">
    <cfRule type="containsText" dxfId="455" priority="468" operator="containsText" text="N">
      <formula>NOT(ISERROR(SEARCH("N",K203)))</formula>
    </cfRule>
    <cfRule type="containsText" dxfId="454" priority="469" operator="containsText" text="Y">
      <formula>NOT(ISERROR(SEARCH("Y",K203)))</formula>
    </cfRule>
  </conditionalFormatting>
  <conditionalFormatting sqref="K206:Y206">
    <cfRule type="containsText" dxfId="453" priority="466" operator="containsText" text="N">
      <formula>NOT(ISERROR(SEARCH("N",K206)))</formula>
    </cfRule>
    <cfRule type="containsText" dxfId="452" priority="467" operator="containsText" text="Y">
      <formula>NOT(ISERROR(SEARCH("Y",K206)))</formula>
    </cfRule>
  </conditionalFormatting>
  <conditionalFormatting sqref="K207:Y207">
    <cfRule type="containsText" dxfId="451" priority="464" operator="containsText" text="N">
      <formula>NOT(ISERROR(SEARCH("N",K207)))</formula>
    </cfRule>
    <cfRule type="containsText" dxfId="450" priority="465" operator="containsText" text="Y">
      <formula>NOT(ISERROR(SEARCH("Y",K207)))</formula>
    </cfRule>
  </conditionalFormatting>
  <conditionalFormatting sqref="K208:Y208">
    <cfRule type="containsText" dxfId="449" priority="462" operator="containsText" text="N">
      <formula>NOT(ISERROR(SEARCH("N",K208)))</formula>
    </cfRule>
    <cfRule type="containsText" dxfId="448" priority="463" operator="containsText" text="Y">
      <formula>NOT(ISERROR(SEARCH("Y",K208)))</formula>
    </cfRule>
  </conditionalFormatting>
  <conditionalFormatting sqref="K209:Y209">
    <cfRule type="containsText" dxfId="447" priority="460" operator="containsText" text="N">
      <formula>NOT(ISERROR(SEARCH("N",K209)))</formula>
    </cfRule>
    <cfRule type="containsText" dxfId="446" priority="461" operator="containsText" text="Y">
      <formula>NOT(ISERROR(SEARCH("Y",K209)))</formula>
    </cfRule>
  </conditionalFormatting>
  <conditionalFormatting sqref="K210:Y210">
    <cfRule type="containsText" dxfId="445" priority="458" operator="containsText" text="N">
      <formula>NOT(ISERROR(SEARCH("N",K210)))</formula>
    </cfRule>
    <cfRule type="containsText" dxfId="444" priority="459" operator="containsText" text="Y">
      <formula>NOT(ISERROR(SEARCH("Y",K210)))</formula>
    </cfRule>
  </conditionalFormatting>
  <conditionalFormatting sqref="K211:Y213">
    <cfRule type="containsText" dxfId="443" priority="456" operator="containsText" text="N">
      <formula>NOT(ISERROR(SEARCH("N",K211)))</formula>
    </cfRule>
    <cfRule type="containsText" dxfId="442" priority="457" operator="containsText" text="Y">
      <formula>NOT(ISERROR(SEARCH("Y",K211)))</formula>
    </cfRule>
  </conditionalFormatting>
  <conditionalFormatting sqref="K214:Y214">
    <cfRule type="containsText" dxfId="441" priority="454" operator="containsText" text="N">
      <formula>NOT(ISERROR(SEARCH("N",K214)))</formula>
    </cfRule>
    <cfRule type="containsText" dxfId="440" priority="455" operator="containsText" text="Y">
      <formula>NOT(ISERROR(SEARCH("Y",K214)))</formula>
    </cfRule>
  </conditionalFormatting>
  <conditionalFormatting sqref="K214:Y214">
    <cfRule type="containsText" dxfId="439" priority="452" operator="containsText" text="N">
      <formula>NOT(ISERROR(SEARCH("N",K214)))</formula>
    </cfRule>
    <cfRule type="containsText" dxfId="438" priority="453" operator="containsText" text="Y">
      <formula>NOT(ISERROR(SEARCH("Y",K214)))</formula>
    </cfRule>
  </conditionalFormatting>
  <conditionalFormatting sqref="K215:Y215">
    <cfRule type="containsText" dxfId="437" priority="450" operator="containsText" text="N">
      <formula>NOT(ISERROR(SEARCH("N",K215)))</formula>
    </cfRule>
    <cfRule type="containsText" dxfId="436" priority="451" operator="containsText" text="Y">
      <formula>NOT(ISERROR(SEARCH("Y",K215)))</formula>
    </cfRule>
  </conditionalFormatting>
  <conditionalFormatting sqref="K215:Y215">
    <cfRule type="containsText" dxfId="435" priority="448" operator="containsText" text="N">
      <formula>NOT(ISERROR(SEARCH("N",K215)))</formula>
    </cfRule>
    <cfRule type="containsText" dxfId="434" priority="449" operator="containsText" text="Y">
      <formula>NOT(ISERROR(SEARCH("Y",K215)))</formula>
    </cfRule>
  </conditionalFormatting>
  <conditionalFormatting sqref="K216:Y216">
    <cfRule type="containsText" dxfId="433" priority="446" operator="containsText" text="N">
      <formula>NOT(ISERROR(SEARCH("N",K216)))</formula>
    </cfRule>
    <cfRule type="containsText" dxfId="432" priority="447" operator="containsText" text="Y">
      <formula>NOT(ISERROR(SEARCH("Y",K216)))</formula>
    </cfRule>
  </conditionalFormatting>
  <conditionalFormatting sqref="K216:Y216">
    <cfRule type="containsText" dxfId="431" priority="444" operator="containsText" text="N">
      <formula>NOT(ISERROR(SEARCH("N",K216)))</formula>
    </cfRule>
    <cfRule type="containsText" dxfId="430" priority="445" operator="containsText" text="Y">
      <formula>NOT(ISERROR(SEARCH("Y",K216)))</formula>
    </cfRule>
  </conditionalFormatting>
  <conditionalFormatting sqref="K217:Y217">
    <cfRule type="containsText" dxfId="429" priority="442" operator="containsText" text="N">
      <formula>NOT(ISERROR(SEARCH("N",K217)))</formula>
    </cfRule>
    <cfRule type="containsText" dxfId="428" priority="443" operator="containsText" text="Y">
      <formula>NOT(ISERROR(SEARCH("Y",K217)))</formula>
    </cfRule>
  </conditionalFormatting>
  <conditionalFormatting sqref="K217:Y217">
    <cfRule type="containsText" dxfId="427" priority="440" operator="containsText" text="N">
      <formula>NOT(ISERROR(SEARCH("N",K217)))</formula>
    </cfRule>
    <cfRule type="containsText" dxfId="426" priority="441" operator="containsText" text="Y">
      <formula>NOT(ISERROR(SEARCH("Y",K217)))</formula>
    </cfRule>
  </conditionalFormatting>
  <conditionalFormatting sqref="K218:Y218">
    <cfRule type="containsText" dxfId="425" priority="438" operator="containsText" text="N">
      <formula>NOT(ISERROR(SEARCH("N",K218)))</formula>
    </cfRule>
    <cfRule type="containsText" dxfId="424" priority="439" operator="containsText" text="Y">
      <formula>NOT(ISERROR(SEARCH("Y",K218)))</formula>
    </cfRule>
  </conditionalFormatting>
  <conditionalFormatting sqref="K218:Y218">
    <cfRule type="containsText" dxfId="423" priority="436" operator="containsText" text="N">
      <formula>NOT(ISERROR(SEARCH("N",K218)))</formula>
    </cfRule>
    <cfRule type="containsText" dxfId="422" priority="437" operator="containsText" text="Y">
      <formula>NOT(ISERROR(SEARCH("Y",K218)))</formula>
    </cfRule>
  </conditionalFormatting>
  <conditionalFormatting sqref="K219:Y219">
    <cfRule type="containsText" dxfId="421" priority="434" operator="containsText" text="N">
      <formula>NOT(ISERROR(SEARCH("N",K219)))</formula>
    </cfRule>
    <cfRule type="containsText" dxfId="420" priority="435" operator="containsText" text="Y">
      <formula>NOT(ISERROR(SEARCH("Y",K219)))</formula>
    </cfRule>
  </conditionalFormatting>
  <conditionalFormatting sqref="K219:Y219">
    <cfRule type="containsText" dxfId="419" priority="432" operator="containsText" text="N">
      <formula>NOT(ISERROR(SEARCH("N",K219)))</formula>
    </cfRule>
    <cfRule type="containsText" dxfId="418" priority="433" operator="containsText" text="Y">
      <formula>NOT(ISERROR(SEARCH("Y",K219)))</formula>
    </cfRule>
  </conditionalFormatting>
  <conditionalFormatting sqref="K220:Y220">
    <cfRule type="containsText" dxfId="417" priority="430" operator="containsText" text="N">
      <formula>NOT(ISERROR(SEARCH("N",K220)))</formula>
    </cfRule>
    <cfRule type="containsText" dxfId="416" priority="431" operator="containsText" text="Y">
      <formula>NOT(ISERROR(SEARCH("Y",K220)))</formula>
    </cfRule>
  </conditionalFormatting>
  <conditionalFormatting sqref="K220:Y220">
    <cfRule type="containsText" dxfId="415" priority="428" operator="containsText" text="N">
      <formula>NOT(ISERROR(SEARCH("N",K220)))</formula>
    </cfRule>
    <cfRule type="containsText" dxfId="414" priority="429" operator="containsText" text="Y">
      <formula>NOT(ISERROR(SEARCH("Y",K220)))</formula>
    </cfRule>
  </conditionalFormatting>
  <conditionalFormatting sqref="K221:S221">
    <cfRule type="containsText" dxfId="413" priority="426" operator="containsText" text="N">
      <formula>NOT(ISERROR(SEARCH("N",K221)))</formula>
    </cfRule>
    <cfRule type="containsText" dxfId="412" priority="427" operator="containsText" text="Y">
      <formula>NOT(ISERROR(SEARCH("Y",K221)))</formula>
    </cfRule>
  </conditionalFormatting>
  <conditionalFormatting sqref="K221:S221">
    <cfRule type="containsText" dxfId="411" priority="424" operator="containsText" text="N">
      <formula>NOT(ISERROR(SEARCH("N",K221)))</formula>
    </cfRule>
    <cfRule type="containsText" dxfId="410" priority="425" operator="containsText" text="Y">
      <formula>NOT(ISERROR(SEARCH("Y",K221)))</formula>
    </cfRule>
  </conditionalFormatting>
  <conditionalFormatting sqref="T222:Y222">
    <cfRule type="containsText" dxfId="409" priority="422" operator="containsText" text="N">
      <formula>NOT(ISERROR(SEARCH("N",T222)))</formula>
    </cfRule>
    <cfRule type="containsText" dxfId="408" priority="423" operator="containsText" text="Y">
      <formula>NOT(ISERROR(SEARCH("Y",T222)))</formula>
    </cfRule>
  </conditionalFormatting>
  <conditionalFormatting sqref="K222:S222">
    <cfRule type="containsText" dxfId="407" priority="420" operator="containsText" text="N">
      <formula>NOT(ISERROR(SEARCH("N",K222)))</formula>
    </cfRule>
    <cfRule type="containsText" dxfId="406" priority="421" operator="containsText" text="Y">
      <formula>NOT(ISERROR(SEARCH("Y",K222)))</formula>
    </cfRule>
  </conditionalFormatting>
  <conditionalFormatting sqref="K222:S222">
    <cfRule type="containsText" dxfId="405" priority="418" operator="containsText" text="N">
      <formula>NOT(ISERROR(SEARCH("N",K222)))</formula>
    </cfRule>
    <cfRule type="containsText" dxfId="404" priority="419" operator="containsText" text="Y">
      <formula>NOT(ISERROR(SEARCH("Y",K222)))</formula>
    </cfRule>
  </conditionalFormatting>
  <conditionalFormatting sqref="T226:Y226">
    <cfRule type="containsText" dxfId="403" priority="416" operator="containsText" text="N">
      <formula>NOT(ISERROR(SEARCH("N",T226)))</formula>
    </cfRule>
    <cfRule type="containsText" dxfId="402" priority="417" operator="containsText" text="Y">
      <formula>NOT(ISERROR(SEARCH("Y",T226)))</formula>
    </cfRule>
  </conditionalFormatting>
  <conditionalFormatting sqref="K226:S226">
    <cfRule type="containsText" dxfId="401" priority="414" operator="containsText" text="N">
      <formula>NOT(ISERROR(SEARCH("N",K226)))</formula>
    </cfRule>
    <cfRule type="containsText" dxfId="400" priority="415" operator="containsText" text="Y">
      <formula>NOT(ISERROR(SEARCH("Y",K226)))</formula>
    </cfRule>
  </conditionalFormatting>
  <conditionalFormatting sqref="K226:S226">
    <cfRule type="containsText" dxfId="399" priority="412" operator="containsText" text="N">
      <formula>NOT(ISERROR(SEARCH("N",K226)))</formula>
    </cfRule>
    <cfRule type="containsText" dxfId="398" priority="413" operator="containsText" text="Y">
      <formula>NOT(ISERROR(SEARCH("Y",K226)))</formula>
    </cfRule>
  </conditionalFormatting>
  <conditionalFormatting sqref="F226">
    <cfRule type="containsText" dxfId="397" priority="410" operator="containsText" text="C">
      <formula>NOT(ISERROR(SEARCH("C",F226)))</formula>
    </cfRule>
    <cfRule type="containsText" dxfId="396" priority="411" operator="containsText" text="W">
      <formula>NOT(ISERROR(SEARCH("W",F226)))</formula>
    </cfRule>
  </conditionalFormatting>
  <conditionalFormatting sqref="T227:Y227">
    <cfRule type="containsText" dxfId="395" priority="408" operator="containsText" text="N">
      <formula>NOT(ISERROR(SEARCH("N",T227)))</formula>
    </cfRule>
    <cfRule type="containsText" dxfId="394" priority="409" operator="containsText" text="Y">
      <formula>NOT(ISERROR(SEARCH("Y",T227)))</formula>
    </cfRule>
  </conditionalFormatting>
  <conditionalFormatting sqref="K227:S227">
    <cfRule type="containsText" dxfId="393" priority="406" operator="containsText" text="N">
      <formula>NOT(ISERROR(SEARCH("N",K227)))</formula>
    </cfRule>
    <cfRule type="containsText" dxfId="392" priority="407" operator="containsText" text="Y">
      <formula>NOT(ISERROR(SEARCH("Y",K227)))</formula>
    </cfRule>
  </conditionalFormatting>
  <conditionalFormatting sqref="K227:S227">
    <cfRule type="containsText" dxfId="391" priority="404" operator="containsText" text="N">
      <formula>NOT(ISERROR(SEARCH("N",K227)))</formula>
    </cfRule>
    <cfRule type="containsText" dxfId="390" priority="405" operator="containsText" text="Y">
      <formula>NOT(ISERROR(SEARCH("Y",K227)))</formula>
    </cfRule>
  </conditionalFormatting>
  <conditionalFormatting sqref="T228:Y228">
    <cfRule type="containsText" dxfId="389" priority="402" operator="containsText" text="N">
      <formula>NOT(ISERROR(SEARCH("N",T228)))</formula>
    </cfRule>
    <cfRule type="containsText" dxfId="388" priority="403" operator="containsText" text="Y">
      <formula>NOT(ISERROR(SEARCH("Y",T228)))</formula>
    </cfRule>
  </conditionalFormatting>
  <conditionalFormatting sqref="K228:S228">
    <cfRule type="containsText" dxfId="387" priority="400" operator="containsText" text="N">
      <formula>NOT(ISERROR(SEARCH("N",K228)))</formula>
    </cfRule>
    <cfRule type="containsText" dxfId="386" priority="401" operator="containsText" text="Y">
      <formula>NOT(ISERROR(SEARCH("Y",K228)))</formula>
    </cfRule>
  </conditionalFormatting>
  <conditionalFormatting sqref="K228:S228">
    <cfRule type="containsText" dxfId="385" priority="398" operator="containsText" text="N">
      <formula>NOT(ISERROR(SEARCH("N",K228)))</formula>
    </cfRule>
    <cfRule type="containsText" dxfId="384" priority="399" operator="containsText" text="Y">
      <formula>NOT(ISERROR(SEARCH("Y",K228)))</formula>
    </cfRule>
  </conditionalFormatting>
  <conditionalFormatting sqref="T229:Y229">
    <cfRule type="containsText" dxfId="383" priority="396" operator="containsText" text="N">
      <formula>NOT(ISERROR(SEARCH("N",T229)))</formula>
    </cfRule>
    <cfRule type="containsText" dxfId="382" priority="397" operator="containsText" text="Y">
      <formula>NOT(ISERROR(SEARCH("Y",T229)))</formula>
    </cfRule>
  </conditionalFormatting>
  <conditionalFormatting sqref="K229:S229">
    <cfRule type="containsText" dxfId="381" priority="394" operator="containsText" text="N">
      <formula>NOT(ISERROR(SEARCH("N",K229)))</formula>
    </cfRule>
    <cfRule type="containsText" dxfId="380" priority="395" operator="containsText" text="Y">
      <formula>NOT(ISERROR(SEARCH("Y",K229)))</formula>
    </cfRule>
  </conditionalFormatting>
  <conditionalFormatting sqref="K229:S229">
    <cfRule type="containsText" dxfId="379" priority="392" operator="containsText" text="N">
      <formula>NOT(ISERROR(SEARCH("N",K229)))</formula>
    </cfRule>
    <cfRule type="containsText" dxfId="378" priority="393" operator="containsText" text="Y">
      <formula>NOT(ISERROR(SEARCH("Y",K229)))</formula>
    </cfRule>
  </conditionalFormatting>
  <conditionalFormatting sqref="S230:X230">
    <cfRule type="containsText" dxfId="377" priority="390" operator="containsText" text="N">
      <formula>NOT(ISERROR(SEARCH("N",S230)))</formula>
    </cfRule>
    <cfRule type="containsText" dxfId="376" priority="391" operator="containsText" text="Y">
      <formula>NOT(ISERROR(SEARCH("Y",S230)))</formula>
    </cfRule>
  </conditionalFormatting>
  <conditionalFormatting sqref="J230:R230">
    <cfRule type="containsText" dxfId="375" priority="388" operator="containsText" text="N">
      <formula>NOT(ISERROR(SEARCH("N",J230)))</formula>
    </cfRule>
    <cfRule type="containsText" dxfId="374" priority="389" operator="containsText" text="Y">
      <formula>NOT(ISERROR(SEARCH("Y",J230)))</formula>
    </cfRule>
  </conditionalFormatting>
  <conditionalFormatting sqref="J230:R230">
    <cfRule type="containsText" dxfId="373" priority="386" operator="containsText" text="N">
      <formula>NOT(ISERROR(SEARCH("N",J230)))</formula>
    </cfRule>
    <cfRule type="containsText" dxfId="372" priority="387" operator="containsText" text="Y">
      <formula>NOT(ISERROR(SEARCH("Y",J230)))</formula>
    </cfRule>
  </conditionalFormatting>
  <conditionalFormatting sqref="S231:X231">
    <cfRule type="containsText" dxfId="371" priority="384" operator="containsText" text="N">
      <formula>NOT(ISERROR(SEARCH("N",S231)))</formula>
    </cfRule>
    <cfRule type="containsText" dxfId="370" priority="385" operator="containsText" text="Y">
      <formula>NOT(ISERROR(SEARCH("Y",S231)))</formula>
    </cfRule>
  </conditionalFormatting>
  <conditionalFormatting sqref="J231:R231">
    <cfRule type="containsText" dxfId="369" priority="382" operator="containsText" text="N">
      <formula>NOT(ISERROR(SEARCH("N",J231)))</formula>
    </cfRule>
    <cfRule type="containsText" dxfId="368" priority="383" operator="containsText" text="Y">
      <formula>NOT(ISERROR(SEARCH("Y",J231)))</formula>
    </cfRule>
  </conditionalFormatting>
  <conditionalFormatting sqref="J231:R231">
    <cfRule type="containsText" dxfId="367" priority="380" operator="containsText" text="N">
      <formula>NOT(ISERROR(SEARCH("N",J231)))</formula>
    </cfRule>
    <cfRule type="containsText" dxfId="366" priority="381" operator="containsText" text="Y">
      <formula>NOT(ISERROR(SEARCH("Y",J231)))</formula>
    </cfRule>
  </conditionalFormatting>
  <conditionalFormatting sqref="Y232">
    <cfRule type="containsText" dxfId="365" priority="378" operator="containsText" text="N">
      <formula>NOT(ISERROR(SEARCH("N",Y232)))</formula>
    </cfRule>
    <cfRule type="containsText" dxfId="364" priority="379" operator="containsText" text="Y">
      <formula>NOT(ISERROR(SEARCH("Y",Y232)))</formula>
    </cfRule>
  </conditionalFormatting>
  <conditionalFormatting sqref="S232:X232">
    <cfRule type="containsText" dxfId="363" priority="376" operator="containsText" text="N">
      <formula>NOT(ISERROR(SEARCH("N",S232)))</formula>
    </cfRule>
    <cfRule type="containsText" dxfId="362" priority="377" operator="containsText" text="Y">
      <formula>NOT(ISERROR(SEARCH("Y",S232)))</formula>
    </cfRule>
  </conditionalFormatting>
  <conditionalFormatting sqref="J232:R232">
    <cfRule type="containsText" dxfId="361" priority="374" operator="containsText" text="N">
      <formula>NOT(ISERROR(SEARCH("N",J232)))</formula>
    </cfRule>
    <cfRule type="containsText" dxfId="360" priority="375" operator="containsText" text="Y">
      <formula>NOT(ISERROR(SEARCH("Y",J232)))</formula>
    </cfRule>
  </conditionalFormatting>
  <conditionalFormatting sqref="J232:R232">
    <cfRule type="containsText" dxfId="359" priority="372" operator="containsText" text="N">
      <formula>NOT(ISERROR(SEARCH("N",J232)))</formula>
    </cfRule>
    <cfRule type="containsText" dxfId="358" priority="373" operator="containsText" text="Y">
      <formula>NOT(ISERROR(SEARCH("Y",J232)))</formula>
    </cfRule>
  </conditionalFormatting>
  <conditionalFormatting sqref="K242:Y242">
    <cfRule type="containsText" dxfId="357" priority="336" operator="containsText" text="N">
      <formula>NOT(ISERROR(SEARCH("N",K242)))</formula>
    </cfRule>
    <cfRule type="containsText" dxfId="356" priority="337" operator="containsText" text="Y">
      <formula>NOT(ISERROR(SEARCH("Y",K242)))</formula>
    </cfRule>
  </conditionalFormatting>
  <conditionalFormatting sqref="S233:X233">
    <cfRule type="containsText" dxfId="355" priority="368" operator="containsText" text="N">
      <formula>NOT(ISERROR(SEARCH("N",S233)))</formula>
    </cfRule>
    <cfRule type="containsText" dxfId="354" priority="369" operator="containsText" text="Y">
      <formula>NOT(ISERROR(SEARCH("Y",S233)))</formula>
    </cfRule>
  </conditionalFormatting>
  <conditionalFormatting sqref="J233:R233">
    <cfRule type="containsText" dxfId="353" priority="366" operator="containsText" text="N">
      <formula>NOT(ISERROR(SEARCH("N",J233)))</formula>
    </cfRule>
    <cfRule type="containsText" dxfId="352" priority="367" operator="containsText" text="Y">
      <formula>NOT(ISERROR(SEARCH("Y",J233)))</formula>
    </cfRule>
  </conditionalFormatting>
  <conditionalFormatting sqref="J233:R233">
    <cfRule type="containsText" dxfId="351" priority="364" operator="containsText" text="N">
      <formula>NOT(ISERROR(SEARCH("N",J233)))</formula>
    </cfRule>
    <cfRule type="containsText" dxfId="350" priority="365" operator="containsText" text="Y">
      <formula>NOT(ISERROR(SEARCH("Y",J233)))</formula>
    </cfRule>
  </conditionalFormatting>
  <conditionalFormatting sqref="Y233">
    <cfRule type="containsText" dxfId="349" priority="362" operator="containsText" text="N">
      <formula>NOT(ISERROR(SEARCH("N",Y233)))</formula>
    </cfRule>
    <cfRule type="containsText" dxfId="348" priority="363" operator="containsText" text="Y">
      <formula>NOT(ISERROR(SEARCH("Y",Y233)))</formula>
    </cfRule>
  </conditionalFormatting>
  <conditionalFormatting sqref="S234:X234">
    <cfRule type="containsText" dxfId="347" priority="360" operator="containsText" text="N">
      <formula>NOT(ISERROR(SEARCH("N",S234)))</formula>
    </cfRule>
    <cfRule type="containsText" dxfId="346" priority="361" operator="containsText" text="Y">
      <formula>NOT(ISERROR(SEARCH("Y",S234)))</formula>
    </cfRule>
  </conditionalFormatting>
  <conditionalFormatting sqref="J234:R234">
    <cfRule type="containsText" dxfId="345" priority="358" operator="containsText" text="N">
      <formula>NOT(ISERROR(SEARCH("N",J234)))</formula>
    </cfRule>
    <cfRule type="containsText" dxfId="344" priority="359" operator="containsText" text="Y">
      <formula>NOT(ISERROR(SEARCH("Y",J234)))</formula>
    </cfRule>
  </conditionalFormatting>
  <conditionalFormatting sqref="J234:R234">
    <cfRule type="containsText" dxfId="343" priority="356" operator="containsText" text="N">
      <formula>NOT(ISERROR(SEARCH("N",J234)))</formula>
    </cfRule>
    <cfRule type="containsText" dxfId="342" priority="357" operator="containsText" text="Y">
      <formula>NOT(ISERROR(SEARCH("Y",J234)))</formula>
    </cfRule>
  </conditionalFormatting>
  <conditionalFormatting sqref="Y234">
    <cfRule type="containsText" dxfId="341" priority="354" operator="containsText" text="N">
      <formula>NOT(ISERROR(SEARCH("N",Y234)))</formula>
    </cfRule>
    <cfRule type="containsText" dxfId="340" priority="355" operator="containsText" text="Y">
      <formula>NOT(ISERROR(SEARCH("Y",Y234)))</formula>
    </cfRule>
  </conditionalFormatting>
  <conditionalFormatting sqref="S235:X235">
    <cfRule type="containsText" dxfId="339" priority="352" operator="containsText" text="N">
      <formula>NOT(ISERROR(SEARCH("N",S235)))</formula>
    </cfRule>
    <cfRule type="containsText" dxfId="338" priority="353" operator="containsText" text="Y">
      <formula>NOT(ISERROR(SEARCH("Y",S235)))</formula>
    </cfRule>
  </conditionalFormatting>
  <conditionalFormatting sqref="J235:R235">
    <cfRule type="containsText" dxfId="337" priority="350" operator="containsText" text="N">
      <formula>NOT(ISERROR(SEARCH("N",J235)))</formula>
    </cfRule>
    <cfRule type="containsText" dxfId="336" priority="351" operator="containsText" text="Y">
      <formula>NOT(ISERROR(SEARCH("Y",J235)))</formula>
    </cfRule>
  </conditionalFormatting>
  <conditionalFormatting sqref="J235:R235">
    <cfRule type="containsText" dxfId="335" priority="348" operator="containsText" text="N">
      <formula>NOT(ISERROR(SEARCH("N",J235)))</formula>
    </cfRule>
    <cfRule type="containsText" dxfId="334" priority="349" operator="containsText" text="Y">
      <formula>NOT(ISERROR(SEARCH("Y",J235)))</formula>
    </cfRule>
  </conditionalFormatting>
  <conditionalFormatting sqref="Y235">
    <cfRule type="containsText" dxfId="333" priority="346" operator="containsText" text="N">
      <formula>NOT(ISERROR(SEARCH("N",Y235)))</formula>
    </cfRule>
    <cfRule type="containsText" dxfId="332" priority="347" operator="containsText" text="Y">
      <formula>NOT(ISERROR(SEARCH("Y",Y235)))</formula>
    </cfRule>
  </conditionalFormatting>
  <conditionalFormatting sqref="K238:Y238">
    <cfRule type="containsText" dxfId="331" priority="344" operator="containsText" text="N">
      <formula>NOT(ISERROR(SEARCH("N",K238)))</formula>
    </cfRule>
    <cfRule type="containsText" dxfId="330" priority="345" operator="containsText" text="Y">
      <formula>NOT(ISERROR(SEARCH("Y",K238)))</formula>
    </cfRule>
  </conditionalFormatting>
  <conditionalFormatting sqref="K239:Y239">
    <cfRule type="containsText" dxfId="329" priority="342" operator="containsText" text="N">
      <formula>NOT(ISERROR(SEARCH("N",K239)))</formula>
    </cfRule>
    <cfRule type="containsText" dxfId="328" priority="343" operator="containsText" text="Y">
      <formula>NOT(ISERROR(SEARCH("Y",K239)))</formula>
    </cfRule>
  </conditionalFormatting>
  <conditionalFormatting sqref="K240:Y240">
    <cfRule type="containsText" dxfId="327" priority="340" operator="containsText" text="N">
      <formula>NOT(ISERROR(SEARCH("N",K240)))</formula>
    </cfRule>
    <cfRule type="containsText" dxfId="326" priority="341" operator="containsText" text="Y">
      <formula>NOT(ISERROR(SEARCH("Y",K240)))</formula>
    </cfRule>
  </conditionalFormatting>
  <conditionalFormatting sqref="K241:Y241">
    <cfRule type="containsText" dxfId="325" priority="338" operator="containsText" text="N">
      <formula>NOT(ISERROR(SEARCH("N",K241)))</formula>
    </cfRule>
    <cfRule type="containsText" dxfId="324" priority="339" operator="containsText" text="Y">
      <formula>NOT(ISERROR(SEARCH("Y",K241)))</formula>
    </cfRule>
  </conditionalFormatting>
  <conditionalFormatting sqref="K243:Y243">
    <cfRule type="containsText" dxfId="323" priority="334" operator="containsText" text="N">
      <formula>NOT(ISERROR(SEARCH("N",K243)))</formula>
    </cfRule>
    <cfRule type="containsText" dxfId="322" priority="335" operator="containsText" text="Y">
      <formula>NOT(ISERROR(SEARCH("Y",K243)))</formula>
    </cfRule>
  </conditionalFormatting>
  <conditionalFormatting sqref="K244:Y244">
    <cfRule type="containsText" dxfId="321" priority="332" operator="containsText" text="N">
      <formula>NOT(ISERROR(SEARCH("N",K244)))</formula>
    </cfRule>
    <cfRule type="containsText" dxfId="320" priority="333" operator="containsText" text="Y">
      <formula>NOT(ISERROR(SEARCH("Y",K244)))</formula>
    </cfRule>
  </conditionalFormatting>
  <conditionalFormatting sqref="J244">
    <cfRule type="containsText" dxfId="319" priority="330" operator="containsText" text="N">
      <formula>NOT(ISERROR(SEARCH("N",J244)))</formula>
    </cfRule>
    <cfRule type="containsText" dxfId="318" priority="331" operator="containsText" text="Y">
      <formula>NOT(ISERROR(SEARCH("Y",J244)))</formula>
    </cfRule>
  </conditionalFormatting>
  <conditionalFormatting sqref="K245:Y245">
    <cfRule type="containsText" dxfId="317" priority="328" operator="containsText" text="N">
      <formula>NOT(ISERROR(SEARCH("N",K245)))</formula>
    </cfRule>
    <cfRule type="containsText" dxfId="316" priority="329" operator="containsText" text="Y">
      <formula>NOT(ISERROR(SEARCH("Y",K245)))</formula>
    </cfRule>
  </conditionalFormatting>
  <conditionalFormatting sqref="J245">
    <cfRule type="containsText" dxfId="315" priority="326" operator="containsText" text="N">
      <formula>NOT(ISERROR(SEARCH("N",J245)))</formula>
    </cfRule>
    <cfRule type="containsText" dxfId="314" priority="327" operator="containsText" text="Y">
      <formula>NOT(ISERROR(SEARCH("Y",J245)))</formula>
    </cfRule>
  </conditionalFormatting>
  <conditionalFormatting sqref="K248:Y248">
    <cfRule type="containsText" dxfId="313" priority="324" operator="containsText" text="N">
      <formula>NOT(ISERROR(SEARCH("N",K248)))</formula>
    </cfRule>
    <cfRule type="containsText" dxfId="312" priority="325" operator="containsText" text="Y">
      <formula>NOT(ISERROR(SEARCH("Y",K248)))</formula>
    </cfRule>
  </conditionalFormatting>
  <conditionalFormatting sqref="K249:Y249">
    <cfRule type="containsText" dxfId="311" priority="322" operator="containsText" text="N">
      <formula>NOT(ISERROR(SEARCH("N",K249)))</formula>
    </cfRule>
    <cfRule type="containsText" dxfId="310" priority="323" operator="containsText" text="Y">
      <formula>NOT(ISERROR(SEARCH("Y",K249)))</formula>
    </cfRule>
  </conditionalFormatting>
  <conditionalFormatting sqref="K251:Y251 W248:X251">
    <cfRule type="containsText" dxfId="309" priority="320" operator="containsText" text="N">
      <formula>NOT(ISERROR(SEARCH("N",K248)))</formula>
    </cfRule>
    <cfRule type="containsText" dxfId="308" priority="321" operator="containsText" text="Y">
      <formula>NOT(ISERROR(SEARCH("Y",K248)))</formula>
    </cfRule>
  </conditionalFormatting>
  <conditionalFormatting sqref="F250">
    <cfRule type="containsText" dxfId="307" priority="318" operator="containsText" text="C">
      <formula>NOT(ISERROR(SEARCH("C",F250)))</formula>
    </cfRule>
    <cfRule type="containsText" dxfId="306" priority="319" operator="containsText" text="W">
      <formula>NOT(ISERROR(SEARCH("W",F250)))</formula>
    </cfRule>
  </conditionalFormatting>
  <conditionalFormatting sqref="K250:V250">
    <cfRule type="containsText" dxfId="305" priority="316" operator="containsText" text="N">
      <formula>NOT(ISERROR(SEARCH("N",K250)))</formula>
    </cfRule>
    <cfRule type="containsText" dxfId="304" priority="317" operator="containsText" text="Y">
      <formula>NOT(ISERROR(SEARCH("Y",K250)))</formula>
    </cfRule>
  </conditionalFormatting>
  <conditionalFormatting sqref="K252:Y252">
    <cfRule type="containsText" dxfId="303" priority="314" operator="containsText" text="N">
      <formula>NOT(ISERROR(SEARCH("N",K252)))</formula>
    </cfRule>
    <cfRule type="containsText" dxfId="302" priority="315" operator="containsText" text="Y">
      <formula>NOT(ISERROR(SEARCH("Y",K252)))</formula>
    </cfRule>
  </conditionalFormatting>
  <conditionalFormatting sqref="K253:Y255">
    <cfRule type="containsText" dxfId="301" priority="312" operator="containsText" text="N">
      <formula>NOT(ISERROR(SEARCH("N",K253)))</formula>
    </cfRule>
    <cfRule type="containsText" dxfId="300" priority="313" operator="containsText" text="Y">
      <formula>NOT(ISERROR(SEARCH("Y",K253)))</formula>
    </cfRule>
  </conditionalFormatting>
  <conditionalFormatting sqref="K256:T256">
    <cfRule type="containsText" dxfId="299" priority="310" operator="containsText" text="N">
      <formula>NOT(ISERROR(SEARCH("N",K256)))</formula>
    </cfRule>
    <cfRule type="containsText" dxfId="298" priority="311" operator="containsText" text="Y">
      <formula>NOT(ISERROR(SEARCH("Y",K256)))</formula>
    </cfRule>
  </conditionalFormatting>
  <conditionalFormatting sqref="K256:T256">
    <cfRule type="containsText" dxfId="297" priority="308" operator="containsText" text="N">
      <formula>NOT(ISERROR(SEARCH("N",K256)))</formula>
    </cfRule>
    <cfRule type="containsText" dxfId="296" priority="309" operator="containsText" text="Y">
      <formula>NOT(ISERROR(SEARCH("Y",K256)))</formula>
    </cfRule>
  </conditionalFormatting>
  <conditionalFormatting sqref="K246:V246">
    <cfRule type="containsText" dxfId="295" priority="306" operator="containsText" text="N">
      <formula>NOT(ISERROR(SEARCH("N",K246)))</formula>
    </cfRule>
    <cfRule type="containsText" dxfId="294" priority="307" operator="containsText" text="Y">
      <formula>NOT(ISERROR(SEARCH("Y",K246)))</formula>
    </cfRule>
  </conditionalFormatting>
  <conditionalFormatting sqref="K247:V247">
    <cfRule type="containsText" dxfId="293" priority="304" operator="containsText" text="N">
      <formula>NOT(ISERROR(SEARCH("N",K247)))</formula>
    </cfRule>
    <cfRule type="containsText" dxfId="292" priority="305" operator="containsText" text="Y">
      <formula>NOT(ISERROR(SEARCH("Y",K247)))</formula>
    </cfRule>
  </conditionalFormatting>
  <conditionalFormatting sqref="U257:V257">
    <cfRule type="containsText" dxfId="291" priority="302" operator="containsText" text="N">
      <formula>NOT(ISERROR(SEARCH("N",U257)))</formula>
    </cfRule>
    <cfRule type="containsText" dxfId="290" priority="303" operator="containsText" text="Y">
      <formula>NOT(ISERROR(SEARCH("Y",U257)))</formula>
    </cfRule>
  </conditionalFormatting>
  <conditionalFormatting sqref="K257:T257">
    <cfRule type="containsText" dxfId="289" priority="300" operator="containsText" text="N">
      <formula>NOT(ISERROR(SEARCH("N",K257)))</formula>
    </cfRule>
    <cfRule type="containsText" dxfId="288" priority="301" operator="containsText" text="Y">
      <formula>NOT(ISERROR(SEARCH("Y",K257)))</formula>
    </cfRule>
  </conditionalFormatting>
  <conditionalFormatting sqref="K257:T257">
    <cfRule type="containsText" dxfId="287" priority="298" operator="containsText" text="N">
      <formula>NOT(ISERROR(SEARCH("N",K257)))</formula>
    </cfRule>
    <cfRule type="containsText" dxfId="286" priority="299" operator="containsText" text="Y">
      <formula>NOT(ISERROR(SEARCH("Y",K257)))</formula>
    </cfRule>
  </conditionalFormatting>
  <conditionalFormatting sqref="U258:V258">
    <cfRule type="containsText" dxfId="285" priority="296" operator="containsText" text="N">
      <formula>NOT(ISERROR(SEARCH("N",U258)))</formula>
    </cfRule>
    <cfRule type="containsText" dxfId="284" priority="297" operator="containsText" text="Y">
      <formula>NOT(ISERROR(SEARCH("Y",U258)))</formula>
    </cfRule>
  </conditionalFormatting>
  <conditionalFormatting sqref="K258:T258">
    <cfRule type="containsText" dxfId="283" priority="294" operator="containsText" text="N">
      <formula>NOT(ISERROR(SEARCH("N",K258)))</formula>
    </cfRule>
    <cfRule type="containsText" dxfId="282" priority="295" operator="containsText" text="Y">
      <formula>NOT(ISERROR(SEARCH("Y",K258)))</formula>
    </cfRule>
  </conditionalFormatting>
  <conditionalFormatting sqref="K258:T258">
    <cfRule type="containsText" dxfId="281" priority="292" operator="containsText" text="N">
      <formula>NOT(ISERROR(SEARCH("N",K258)))</formula>
    </cfRule>
    <cfRule type="containsText" dxfId="280" priority="293" operator="containsText" text="Y">
      <formula>NOT(ISERROR(SEARCH("Y",K258)))</formula>
    </cfRule>
  </conditionalFormatting>
  <conditionalFormatting sqref="U259:V259">
    <cfRule type="containsText" dxfId="279" priority="290" operator="containsText" text="N">
      <formula>NOT(ISERROR(SEARCH("N",U259)))</formula>
    </cfRule>
    <cfRule type="containsText" dxfId="278" priority="291" operator="containsText" text="Y">
      <formula>NOT(ISERROR(SEARCH("Y",U259)))</formula>
    </cfRule>
  </conditionalFormatting>
  <conditionalFormatting sqref="K259:T259">
    <cfRule type="containsText" dxfId="277" priority="288" operator="containsText" text="N">
      <formula>NOT(ISERROR(SEARCH("N",K259)))</formula>
    </cfRule>
    <cfRule type="containsText" dxfId="276" priority="289" operator="containsText" text="Y">
      <formula>NOT(ISERROR(SEARCH("Y",K259)))</formula>
    </cfRule>
  </conditionalFormatting>
  <conditionalFormatting sqref="K259:T259">
    <cfRule type="containsText" dxfId="275" priority="286" operator="containsText" text="N">
      <formula>NOT(ISERROR(SEARCH("N",K259)))</formula>
    </cfRule>
    <cfRule type="containsText" dxfId="274" priority="287" operator="containsText" text="Y">
      <formula>NOT(ISERROR(SEARCH("Y",K259)))</formula>
    </cfRule>
  </conditionalFormatting>
  <conditionalFormatting sqref="U260:V260">
    <cfRule type="containsText" dxfId="273" priority="284" operator="containsText" text="N">
      <formula>NOT(ISERROR(SEARCH("N",U260)))</formula>
    </cfRule>
    <cfRule type="containsText" dxfId="272" priority="285" operator="containsText" text="Y">
      <formula>NOT(ISERROR(SEARCH("Y",U260)))</formula>
    </cfRule>
  </conditionalFormatting>
  <conditionalFormatting sqref="K260:T260">
    <cfRule type="containsText" dxfId="271" priority="282" operator="containsText" text="N">
      <formula>NOT(ISERROR(SEARCH("N",K260)))</formula>
    </cfRule>
    <cfRule type="containsText" dxfId="270" priority="283" operator="containsText" text="Y">
      <formula>NOT(ISERROR(SEARCH("Y",K260)))</formula>
    </cfRule>
  </conditionalFormatting>
  <conditionalFormatting sqref="K260:T260">
    <cfRule type="containsText" dxfId="269" priority="280" operator="containsText" text="N">
      <formula>NOT(ISERROR(SEARCH("N",K260)))</formula>
    </cfRule>
    <cfRule type="containsText" dxfId="268" priority="281" operator="containsText" text="Y">
      <formula>NOT(ISERROR(SEARCH("Y",K260)))</formula>
    </cfRule>
  </conditionalFormatting>
  <conditionalFormatting sqref="W261:Y261">
    <cfRule type="containsText" dxfId="267" priority="278" operator="containsText" text="N">
      <formula>NOT(ISERROR(SEARCH("N",W261)))</formula>
    </cfRule>
    <cfRule type="containsText" dxfId="266" priority="279" operator="containsText" text="Y">
      <formula>NOT(ISERROR(SEARCH("Y",W261)))</formula>
    </cfRule>
  </conditionalFormatting>
  <conditionalFormatting sqref="U261:V261">
    <cfRule type="containsText" dxfId="265" priority="276" operator="containsText" text="N">
      <formula>NOT(ISERROR(SEARCH("N",U261)))</formula>
    </cfRule>
    <cfRule type="containsText" dxfId="264" priority="277" operator="containsText" text="Y">
      <formula>NOT(ISERROR(SEARCH("Y",U261)))</formula>
    </cfRule>
  </conditionalFormatting>
  <conditionalFormatting sqref="K261:T261">
    <cfRule type="containsText" dxfId="263" priority="274" operator="containsText" text="N">
      <formula>NOT(ISERROR(SEARCH("N",K261)))</formula>
    </cfRule>
    <cfRule type="containsText" dxfId="262" priority="275" operator="containsText" text="Y">
      <formula>NOT(ISERROR(SEARCH("Y",K261)))</formula>
    </cfRule>
  </conditionalFormatting>
  <conditionalFormatting sqref="K261:T261">
    <cfRule type="containsText" dxfId="261" priority="272" operator="containsText" text="N">
      <formula>NOT(ISERROR(SEARCH("N",K261)))</formula>
    </cfRule>
    <cfRule type="containsText" dxfId="260" priority="273" operator="containsText" text="Y">
      <formula>NOT(ISERROR(SEARCH("Y",K261)))</formula>
    </cfRule>
  </conditionalFormatting>
  <conditionalFormatting sqref="W262:Y262">
    <cfRule type="containsText" dxfId="259" priority="270" operator="containsText" text="N">
      <formula>NOT(ISERROR(SEARCH("N",W262)))</formula>
    </cfRule>
    <cfRule type="containsText" dxfId="258" priority="271" operator="containsText" text="Y">
      <formula>NOT(ISERROR(SEARCH("Y",W262)))</formula>
    </cfRule>
  </conditionalFormatting>
  <conditionalFormatting sqref="U262:V262">
    <cfRule type="containsText" dxfId="257" priority="268" operator="containsText" text="N">
      <formula>NOT(ISERROR(SEARCH("N",U262)))</formula>
    </cfRule>
    <cfRule type="containsText" dxfId="256" priority="269" operator="containsText" text="Y">
      <formula>NOT(ISERROR(SEARCH("Y",U262)))</formula>
    </cfRule>
  </conditionalFormatting>
  <conditionalFormatting sqref="K262:T262">
    <cfRule type="containsText" dxfId="255" priority="266" operator="containsText" text="N">
      <formula>NOT(ISERROR(SEARCH("N",K262)))</formula>
    </cfRule>
    <cfRule type="containsText" dxfId="254" priority="267" operator="containsText" text="Y">
      <formula>NOT(ISERROR(SEARCH("Y",K262)))</formula>
    </cfRule>
  </conditionalFormatting>
  <conditionalFormatting sqref="K262:T262">
    <cfRule type="containsText" dxfId="253" priority="264" operator="containsText" text="N">
      <formula>NOT(ISERROR(SEARCH("N",K262)))</formula>
    </cfRule>
    <cfRule type="containsText" dxfId="252" priority="265" operator="containsText" text="Y">
      <formula>NOT(ISERROR(SEARCH("Y",K262)))</formula>
    </cfRule>
  </conditionalFormatting>
  <conditionalFormatting sqref="U263:V263">
    <cfRule type="containsText" dxfId="251" priority="262" operator="containsText" text="N">
      <formula>NOT(ISERROR(SEARCH("N",U263)))</formula>
    </cfRule>
    <cfRule type="containsText" dxfId="250" priority="263" operator="containsText" text="Y">
      <formula>NOT(ISERROR(SEARCH("Y",U263)))</formula>
    </cfRule>
  </conditionalFormatting>
  <conditionalFormatting sqref="K263:T263">
    <cfRule type="containsText" dxfId="249" priority="260" operator="containsText" text="N">
      <formula>NOT(ISERROR(SEARCH("N",K263)))</formula>
    </cfRule>
    <cfRule type="containsText" dxfId="248" priority="261" operator="containsText" text="Y">
      <formula>NOT(ISERROR(SEARCH("Y",K263)))</formula>
    </cfRule>
  </conditionalFormatting>
  <conditionalFormatting sqref="K263:T263">
    <cfRule type="containsText" dxfId="247" priority="258" operator="containsText" text="N">
      <formula>NOT(ISERROR(SEARCH("N",K263)))</formula>
    </cfRule>
    <cfRule type="containsText" dxfId="246" priority="259" operator="containsText" text="Y">
      <formula>NOT(ISERROR(SEARCH("Y",K263)))</formula>
    </cfRule>
  </conditionalFormatting>
  <conditionalFormatting sqref="U265:V265">
    <cfRule type="containsText" dxfId="245" priority="256" operator="containsText" text="N">
      <formula>NOT(ISERROR(SEARCH("N",U265)))</formula>
    </cfRule>
    <cfRule type="containsText" dxfId="244" priority="257" operator="containsText" text="Y">
      <formula>NOT(ISERROR(SEARCH("Y",U265)))</formula>
    </cfRule>
  </conditionalFormatting>
  <conditionalFormatting sqref="K265:T265">
    <cfRule type="containsText" dxfId="243" priority="254" operator="containsText" text="N">
      <formula>NOT(ISERROR(SEARCH("N",K265)))</formula>
    </cfRule>
    <cfRule type="containsText" dxfId="242" priority="255" operator="containsText" text="Y">
      <formula>NOT(ISERROR(SEARCH("Y",K265)))</formula>
    </cfRule>
  </conditionalFormatting>
  <conditionalFormatting sqref="K265:T265">
    <cfRule type="containsText" dxfId="241" priority="252" operator="containsText" text="N">
      <formula>NOT(ISERROR(SEARCH("N",K265)))</formula>
    </cfRule>
    <cfRule type="containsText" dxfId="240" priority="253" operator="containsText" text="Y">
      <formula>NOT(ISERROR(SEARCH("Y",K265)))</formula>
    </cfRule>
  </conditionalFormatting>
  <conditionalFormatting sqref="U266:V266">
    <cfRule type="containsText" dxfId="239" priority="250" operator="containsText" text="N">
      <formula>NOT(ISERROR(SEARCH("N",U266)))</formula>
    </cfRule>
    <cfRule type="containsText" dxfId="238" priority="251" operator="containsText" text="Y">
      <formula>NOT(ISERROR(SEARCH("Y",U266)))</formula>
    </cfRule>
  </conditionalFormatting>
  <conditionalFormatting sqref="K266:T266">
    <cfRule type="containsText" dxfId="237" priority="248" operator="containsText" text="N">
      <formula>NOT(ISERROR(SEARCH("N",K266)))</formula>
    </cfRule>
    <cfRule type="containsText" dxfId="236" priority="249" operator="containsText" text="Y">
      <formula>NOT(ISERROR(SEARCH("Y",K266)))</formula>
    </cfRule>
  </conditionalFormatting>
  <conditionalFormatting sqref="K266:T266">
    <cfRule type="containsText" dxfId="235" priority="246" operator="containsText" text="N">
      <formula>NOT(ISERROR(SEARCH("N",K266)))</formula>
    </cfRule>
    <cfRule type="containsText" dxfId="234" priority="247" operator="containsText" text="Y">
      <formula>NOT(ISERROR(SEARCH("Y",K266)))</formula>
    </cfRule>
  </conditionalFormatting>
  <conditionalFormatting sqref="U267">
    <cfRule type="containsText" dxfId="233" priority="244" operator="containsText" text="N">
      <formula>NOT(ISERROR(SEARCH("N",U267)))</formula>
    </cfRule>
    <cfRule type="containsText" dxfId="232" priority="245" operator="containsText" text="Y">
      <formula>NOT(ISERROR(SEARCH("Y",U267)))</formula>
    </cfRule>
  </conditionalFormatting>
  <conditionalFormatting sqref="K267:T267">
    <cfRule type="containsText" dxfId="231" priority="242" operator="containsText" text="N">
      <formula>NOT(ISERROR(SEARCH("N",K267)))</formula>
    </cfRule>
    <cfRule type="containsText" dxfId="230" priority="243" operator="containsText" text="Y">
      <formula>NOT(ISERROR(SEARCH("Y",K267)))</formula>
    </cfRule>
  </conditionalFormatting>
  <conditionalFormatting sqref="K267:T267">
    <cfRule type="containsText" dxfId="229" priority="240" operator="containsText" text="N">
      <formula>NOT(ISERROR(SEARCH("N",K267)))</formula>
    </cfRule>
    <cfRule type="containsText" dxfId="228" priority="241" operator="containsText" text="Y">
      <formula>NOT(ISERROR(SEARCH("Y",K267)))</formula>
    </cfRule>
  </conditionalFormatting>
  <conditionalFormatting sqref="U268">
    <cfRule type="containsText" dxfId="227" priority="238" operator="containsText" text="N">
      <formula>NOT(ISERROR(SEARCH("N",U268)))</formula>
    </cfRule>
    <cfRule type="containsText" dxfId="226" priority="239" operator="containsText" text="Y">
      <formula>NOT(ISERROR(SEARCH("Y",U268)))</formula>
    </cfRule>
  </conditionalFormatting>
  <conditionalFormatting sqref="K268:T268">
    <cfRule type="containsText" dxfId="225" priority="236" operator="containsText" text="N">
      <formula>NOT(ISERROR(SEARCH("N",K268)))</formula>
    </cfRule>
    <cfRule type="containsText" dxfId="224" priority="237" operator="containsText" text="Y">
      <formula>NOT(ISERROR(SEARCH("Y",K268)))</formula>
    </cfRule>
  </conditionalFormatting>
  <conditionalFormatting sqref="K268:T268">
    <cfRule type="containsText" dxfId="223" priority="234" operator="containsText" text="N">
      <formula>NOT(ISERROR(SEARCH("N",K268)))</formula>
    </cfRule>
    <cfRule type="containsText" dxfId="222" priority="235" operator="containsText" text="Y">
      <formula>NOT(ISERROR(SEARCH("Y",K268)))</formula>
    </cfRule>
  </conditionalFormatting>
  <conditionalFormatting sqref="U269">
    <cfRule type="containsText" dxfId="221" priority="232" operator="containsText" text="N">
      <formula>NOT(ISERROR(SEARCH("N",U269)))</formula>
    </cfRule>
    <cfRule type="containsText" dxfId="220" priority="233" operator="containsText" text="Y">
      <formula>NOT(ISERROR(SEARCH("Y",U269)))</formula>
    </cfRule>
  </conditionalFormatting>
  <conditionalFormatting sqref="K269:T269">
    <cfRule type="containsText" dxfId="219" priority="230" operator="containsText" text="N">
      <formula>NOT(ISERROR(SEARCH("N",K269)))</formula>
    </cfRule>
    <cfRule type="containsText" dxfId="218" priority="231" operator="containsText" text="Y">
      <formula>NOT(ISERROR(SEARCH("Y",K269)))</formula>
    </cfRule>
  </conditionalFormatting>
  <conditionalFormatting sqref="K269:T269">
    <cfRule type="containsText" dxfId="217" priority="228" operator="containsText" text="N">
      <formula>NOT(ISERROR(SEARCH("N",K269)))</formula>
    </cfRule>
    <cfRule type="containsText" dxfId="216" priority="229" operator="containsText" text="Y">
      <formula>NOT(ISERROR(SEARCH("Y",K269)))</formula>
    </cfRule>
  </conditionalFormatting>
  <conditionalFormatting sqref="U270">
    <cfRule type="containsText" dxfId="215" priority="226" operator="containsText" text="N">
      <formula>NOT(ISERROR(SEARCH("N",U270)))</formula>
    </cfRule>
    <cfRule type="containsText" dxfId="214" priority="227" operator="containsText" text="Y">
      <formula>NOT(ISERROR(SEARCH("Y",U270)))</formula>
    </cfRule>
  </conditionalFormatting>
  <conditionalFormatting sqref="K270:T270">
    <cfRule type="containsText" dxfId="213" priority="224" operator="containsText" text="N">
      <formula>NOT(ISERROR(SEARCH("N",K270)))</formula>
    </cfRule>
    <cfRule type="containsText" dxfId="212" priority="225" operator="containsText" text="Y">
      <formula>NOT(ISERROR(SEARCH("Y",K270)))</formula>
    </cfRule>
  </conditionalFormatting>
  <conditionalFormatting sqref="K270:T270">
    <cfRule type="containsText" dxfId="211" priority="222" operator="containsText" text="N">
      <formula>NOT(ISERROR(SEARCH("N",K270)))</formula>
    </cfRule>
    <cfRule type="containsText" dxfId="210" priority="223" operator="containsText" text="Y">
      <formula>NOT(ISERROR(SEARCH("Y",K270)))</formula>
    </cfRule>
  </conditionalFormatting>
  <conditionalFormatting sqref="K271:Y271">
    <cfRule type="containsText" dxfId="209" priority="220" operator="containsText" text="N">
      <formula>NOT(ISERROR(SEARCH("N",K271)))</formula>
    </cfRule>
    <cfRule type="containsText" dxfId="208" priority="221" operator="containsText" text="Y">
      <formula>NOT(ISERROR(SEARCH("Y",K271)))</formula>
    </cfRule>
  </conditionalFormatting>
  <conditionalFormatting sqref="K272:S272">
    <cfRule type="containsText" dxfId="207" priority="218" operator="containsText" text="N">
      <formula>NOT(ISERROR(SEARCH("N",K272)))</formula>
    </cfRule>
    <cfRule type="containsText" dxfId="206" priority="219" operator="containsText" text="Y">
      <formula>NOT(ISERROR(SEARCH("Y",K272)))</formula>
    </cfRule>
  </conditionalFormatting>
  <conditionalFormatting sqref="K274:U274">
    <cfRule type="containsText" dxfId="205" priority="216" operator="containsText" text="N">
      <formula>NOT(ISERROR(SEARCH("N",K274)))</formula>
    </cfRule>
    <cfRule type="containsText" dxfId="204" priority="217" operator="containsText" text="Y">
      <formula>NOT(ISERROR(SEARCH("Y",K274)))</formula>
    </cfRule>
  </conditionalFormatting>
  <conditionalFormatting sqref="K275:U275">
    <cfRule type="containsText" dxfId="203" priority="214" operator="containsText" text="N">
      <formula>NOT(ISERROR(SEARCH("N",K275)))</formula>
    </cfRule>
    <cfRule type="containsText" dxfId="202" priority="215" operator="containsText" text="Y">
      <formula>NOT(ISERROR(SEARCH("Y",K275)))</formula>
    </cfRule>
  </conditionalFormatting>
  <conditionalFormatting sqref="K276:U276">
    <cfRule type="containsText" dxfId="201" priority="212" operator="containsText" text="N">
      <formula>NOT(ISERROR(SEARCH("N",K276)))</formula>
    </cfRule>
    <cfRule type="containsText" dxfId="200" priority="213" operator="containsText" text="Y">
      <formula>NOT(ISERROR(SEARCH("Y",K276)))</formula>
    </cfRule>
  </conditionalFormatting>
  <conditionalFormatting sqref="V277:Y277 Y277:Y279">
    <cfRule type="containsText" dxfId="199" priority="210" operator="containsText" text="N">
      <formula>NOT(ISERROR(SEARCH("N",V277)))</formula>
    </cfRule>
    <cfRule type="containsText" dxfId="198" priority="211" operator="containsText" text="Y">
      <formula>NOT(ISERROR(SEARCH("Y",V277)))</formula>
    </cfRule>
  </conditionalFormatting>
  <conditionalFormatting sqref="K277:U277">
    <cfRule type="containsText" dxfId="197" priority="208" operator="containsText" text="N">
      <formula>NOT(ISERROR(SEARCH("N",K277)))</formula>
    </cfRule>
    <cfRule type="containsText" dxfId="196" priority="209" operator="containsText" text="Y">
      <formula>NOT(ISERROR(SEARCH("Y",K277)))</formula>
    </cfRule>
  </conditionalFormatting>
  <conditionalFormatting sqref="K278:U278">
    <cfRule type="containsText" dxfId="195" priority="206" operator="containsText" text="N">
      <formula>NOT(ISERROR(SEARCH("N",K278)))</formula>
    </cfRule>
    <cfRule type="containsText" dxfId="194" priority="207" operator="containsText" text="Y">
      <formula>NOT(ISERROR(SEARCH("Y",K278)))</formula>
    </cfRule>
  </conditionalFormatting>
  <conditionalFormatting sqref="K279:U279">
    <cfRule type="containsText" dxfId="193" priority="203" operator="containsText" text="N">
      <formula>NOT(ISERROR(SEARCH("N",K279)))</formula>
    </cfRule>
    <cfRule type="containsText" dxfId="192" priority="204" operator="containsText" text="Y">
      <formula>NOT(ISERROR(SEARCH("Y",K279)))</formula>
    </cfRule>
  </conditionalFormatting>
  <conditionalFormatting sqref="V280:Y280">
    <cfRule type="containsText" dxfId="191" priority="201" operator="containsText" text="N">
      <formula>NOT(ISERROR(SEARCH("N",V280)))</formula>
    </cfRule>
    <cfRule type="containsText" dxfId="190" priority="202" operator="containsText" text="Y">
      <formula>NOT(ISERROR(SEARCH("Y",V280)))</formula>
    </cfRule>
  </conditionalFormatting>
  <conditionalFormatting sqref="Y280">
    <cfRule type="containsText" dxfId="189" priority="199" operator="containsText" text="N">
      <formula>NOT(ISERROR(SEARCH("N",Y280)))</formula>
    </cfRule>
    <cfRule type="containsText" dxfId="188" priority="200" operator="containsText" text="Y">
      <formula>NOT(ISERROR(SEARCH("Y",Y280)))</formula>
    </cfRule>
  </conditionalFormatting>
  <conditionalFormatting sqref="K280:U280">
    <cfRule type="containsText" dxfId="187" priority="197" operator="containsText" text="N">
      <formula>NOT(ISERROR(SEARCH("N",K280)))</formula>
    </cfRule>
    <cfRule type="containsText" dxfId="186" priority="198" operator="containsText" text="Y">
      <formula>NOT(ISERROR(SEARCH("Y",K280)))</formula>
    </cfRule>
  </conditionalFormatting>
  <conditionalFormatting sqref="K281:U281">
    <cfRule type="containsText" dxfId="185" priority="195" operator="containsText" text="N">
      <formula>NOT(ISERROR(SEARCH("N",K281)))</formula>
    </cfRule>
    <cfRule type="containsText" dxfId="184" priority="196" operator="containsText" text="Y">
      <formula>NOT(ISERROR(SEARCH("Y",K281)))</formula>
    </cfRule>
  </conditionalFormatting>
  <conditionalFormatting sqref="K282:U282">
    <cfRule type="containsText" dxfId="183" priority="193" operator="containsText" text="N">
      <formula>NOT(ISERROR(SEARCH("N",K282)))</formula>
    </cfRule>
    <cfRule type="containsText" dxfId="182" priority="194" operator="containsText" text="Y">
      <formula>NOT(ISERROR(SEARCH("Y",K282)))</formula>
    </cfRule>
  </conditionalFormatting>
  <conditionalFormatting sqref="Y281:Y282">
    <cfRule type="containsText" dxfId="181" priority="191" operator="containsText" text="N">
      <formula>NOT(ISERROR(SEARCH("N",Y281)))</formula>
    </cfRule>
    <cfRule type="containsText" dxfId="180" priority="192" operator="containsText" text="Y">
      <formula>NOT(ISERROR(SEARCH("Y",Y281)))</formula>
    </cfRule>
  </conditionalFormatting>
  <conditionalFormatting sqref="Y281:Y282">
    <cfRule type="containsText" dxfId="179" priority="189" operator="containsText" text="N">
      <formula>NOT(ISERROR(SEARCH("N",Y281)))</formula>
    </cfRule>
    <cfRule type="containsText" dxfId="178" priority="190" operator="containsText" text="Y">
      <formula>NOT(ISERROR(SEARCH("Y",Y281)))</formula>
    </cfRule>
  </conditionalFormatting>
  <conditionalFormatting sqref="V283:X283">
    <cfRule type="containsText" dxfId="177" priority="187" operator="containsText" text="N">
      <formula>NOT(ISERROR(SEARCH("N",V283)))</formula>
    </cfRule>
    <cfRule type="containsText" dxfId="176" priority="188" operator="containsText" text="Y">
      <formula>NOT(ISERROR(SEARCH("Y",V283)))</formula>
    </cfRule>
  </conditionalFormatting>
  <conditionalFormatting sqref="K283:U283">
    <cfRule type="containsText" dxfId="175" priority="185" operator="containsText" text="N">
      <formula>NOT(ISERROR(SEARCH("N",K283)))</formula>
    </cfRule>
    <cfRule type="containsText" dxfId="174" priority="186" operator="containsText" text="Y">
      <formula>NOT(ISERROR(SEARCH("Y",K283)))</formula>
    </cfRule>
  </conditionalFormatting>
  <conditionalFormatting sqref="Y283">
    <cfRule type="containsText" dxfId="173" priority="183" operator="containsText" text="N">
      <formula>NOT(ISERROR(SEARCH("N",Y283)))</formula>
    </cfRule>
    <cfRule type="containsText" dxfId="172" priority="184" operator="containsText" text="Y">
      <formula>NOT(ISERROR(SEARCH("Y",Y283)))</formula>
    </cfRule>
  </conditionalFormatting>
  <conditionalFormatting sqref="Y283">
    <cfRule type="containsText" dxfId="171" priority="181" operator="containsText" text="N">
      <formula>NOT(ISERROR(SEARCH("N",Y283)))</formula>
    </cfRule>
    <cfRule type="containsText" dxfId="170" priority="182" operator="containsText" text="Y">
      <formula>NOT(ISERROR(SEARCH("Y",Y283)))</formula>
    </cfRule>
  </conditionalFormatting>
  <conditionalFormatting sqref="V284:X284">
    <cfRule type="containsText" dxfId="169" priority="179" operator="containsText" text="N">
      <formula>NOT(ISERROR(SEARCH("N",V284)))</formula>
    </cfRule>
    <cfRule type="containsText" dxfId="168" priority="180" operator="containsText" text="Y">
      <formula>NOT(ISERROR(SEARCH("Y",V284)))</formula>
    </cfRule>
  </conditionalFormatting>
  <conditionalFormatting sqref="K284:U284">
    <cfRule type="containsText" dxfId="167" priority="177" operator="containsText" text="N">
      <formula>NOT(ISERROR(SEARCH("N",K284)))</formula>
    </cfRule>
    <cfRule type="containsText" dxfId="166" priority="178" operator="containsText" text="Y">
      <formula>NOT(ISERROR(SEARCH("Y",K284)))</formula>
    </cfRule>
  </conditionalFormatting>
  <conditionalFormatting sqref="Y284">
    <cfRule type="containsText" dxfId="165" priority="175" operator="containsText" text="N">
      <formula>NOT(ISERROR(SEARCH("N",Y284)))</formula>
    </cfRule>
    <cfRule type="containsText" dxfId="164" priority="176" operator="containsText" text="Y">
      <formula>NOT(ISERROR(SEARCH("Y",Y284)))</formula>
    </cfRule>
  </conditionalFormatting>
  <conditionalFormatting sqref="Y284">
    <cfRule type="containsText" dxfId="163" priority="173" operator="containsText" text="N">
      <formula>NOT(ISERROR(SEARCH("N",Y284)))</formula>
    </cfRule>
    <cfRule type="containsText" dxfId="162" priority="174" operator="containsText" text="Y">
      <formula>NOT(ISERROR(SEARCH("Y",Y284)))</formula>
    </cfRule>
  </conditionalFormatting>
  <conditionalFormatting sqref="C19:E22">
    <cfRule type="cellIs" dxfId="161" priority="169" operator="between">
      <formula>0.25</formula>
      <formula>0.3499</formula>
    </cfRule>
    <cfRule type="cellIs" dxfId="160" priority="170" operator="greaterThan">
      <formula>0.49</formula>
    </cfRule>
    <cfRule type="cellIs" dxfId="159" priority="171" operator="between">
      <formula>0.35</formula>
      <formula>0.48999</formula>
    </cfRule>
    <cfRule type="cellIs" dxfId="158" priority="172" operator="lessThan">
      <formula>0.25</formula>
    </cfRule>
  </conditionalFormatting>
  <conditionalFormatting sqref="K287:U287">
    <cfRule type="containsText" dxfId="157" priority="167" operator="containsText" text="N">
      <formula>NOT(ISERROR(SEARCH("N",K287)))</formula>
    </cfRule>
    <cfRule type="containsText" dxfId="156" priority="168" operator="containsText" text="Y">
      <formula>NOT(ISERROR(SEARCH("Y",K287)))</formula>
    </cfRule>
  </conditionalFormatting>
  <conditionalFormatting sqref="K288:U288">
    <cfRule type="containsText" dxfId="155" priority="165" operator="containsText" text="N">
      <formula>NOT(ISERROR(SEARCH("N",K288)))</formula>
    </cfRule>
    <cfRule type="containsText" dxfId="154" priority="166" operator="containsText" text="Y">
      <formula>NOT(ISERROR(SEARCH("Y",K288)))</formula>
    </cfRule>
  </conditionalFormatting>
  <conditionalFormatting sqref="K289:U289">
    <cfRule type="containsText" dxfId="153" priority="163" operator="containsText" text="N">
      <formula>NOT(ISERROR(SEARCH("N",K289)))</formula>
    </cfRule>
    <cfRule type="containsText" dxfId="152" priority="164" operator="containsText" text="Y">
      <formula>NOT(ISERROR(SEARCH("Y",K289)))</formula>
    </cfRule>
  </conditionalFormatting>
  <conditionalFormatting sqref="K285:U285">
    <cfRule type="containsText" dxfId="151" priority="161" operator="containsText" text="N">
      <formula>NOT(ISERROR(SEARCH("N",K285)))</formula>
    </cfRule>
    <cfRule type="containsText" dxfId="150" priority="162" operator="containsText" text="Y">
      <formula>NOT(ISERROR(SEARCH("Y",K285)))</formula>
    </cfRule>
  </conditionalFormatting>
  <conditionalFormatting sqref="K290:U290">
    <cfRule type="containsText" dxfId="149" priority="159" operator="containsText" text="N">
      <formula>NOT(ISERROR(SEARCH("N",K290)))</formula>
    </cfRule>
    <cfRule type="containsText" dxfId="148" priority="160" operator="containsText" text="Y">
      <formula>NOT(ISERROR(SEARCH("Y",K290)))</formula>
    </cfRule>
  </conditionalFormatting>
  <conditionalFormatting sqref="K291:U291">
    <cfRule type="containsText" dxfId="147" priority="157" operator="containsText" text="N">
      <formula>NOT(ISERROR(SEARCH("N",K291)))</formula>
    </cfRule>
    <cfRule type="containsText" dxfId="146" priority="158" operator="containsText" text="Y">
      <formula>NOT(ISERROR(SEARCH("Y",K291)))</formula>
    </cfRule>
  </conditionalFormatting>
  <conditionalFormatting sqref="K292:U292">
    <cfRule type="containsText" dxfId="145" priority="155" operator="containsText" text="N">
      <formula>NOT(ISERROR(SEARCH("N",K292)))</formula>
    </cfRule>
    <cfRule type="containsText" dxfId="144" priority="156" operator="containsText" text="Y">
      <formula>NOT(ISERROR(SEARCH("Y",K292)))</formula>
    </cfRule>
  </conditionalFormatting>
  <conditionalFormatting sqref="V293:Y293">
    <cfRule type="containsText" dxfId="143" priority="153" operator="containsText" text="N">
      <formula>NOT(ISERROR(SEARCH("N",V293)))</formula>
    </cfRule>
    <cfRule type="containsText" dxfId="142" priority="154" operator="containsText" text="Y">
      <formula>NOT(ISERROR(SEARCH("Y",V293)))</formula>
    </cfRule>
  </conditionalFormatting>
  <conditionalFormatting sqref="K293:U293">
    <cfRule type="containsText" dxfId="141" priority="151" operator="containsText" text="N">
      <formula>NOT(ISERROR(SEARCH("N",K293)))</formula>
    </cfRule>
    <cfRule type="containsText" dxfId="140" priority="152" operator="containsText" text="Y">
      <formula>NOT(ISERROR(SEARCH("Y",K293)))</formula>
    </cfRule>
  </conditionalFormatting>
  <conditionalFormatting sqref="K294:U294">
    <cfRule type="containsText" dxfId="139" priority="149" operator="containsText" text="N">
      <formula>NOT(ISERROR(SEARCH("N",K294)))</formula>
    </cfRule>
    <cfRule type="containsText" dxfId="138" priority="150" operator="containsText" text="Y">
      <formula>NOT(ISERROR(SEARCH("Y",K294)))</formula>
    </cfRule>
  </conditionalFormatting>
  <conditionalFormatting sqref="Y294">
    <cfRule type="containsText" dxfId="137" priority="147" operator="containsText" text="N">
      <formula>NOT(ISERROR(SEARCH("N",Y294)))</formula>
    </cfRule>
    <cfRule type="containsText" dxfId="136" priority="148" operator="containsText" text="Y">
      <formula>NOT(ISERROR(SEARCH("Y",Y294)))</formula>
    </cfRule>
  </conditionalFormatting>
  <conditionalFormatting sqref="K295:U295">
    <cfRule type="containsText" dxfId="135" priority="145" operator="containsText" text="N">
      <formula>NOT(ISERROR(SEARCH("N",K295)))</formula>
    </cfRule>
    <cfRule type="containsText" dxfId="134" priority="146" operator="containsText" text="Y">
      <formula>NOT(ISERROR(SEARCH("Y",K295)))</formula>
    </cfRule>
  </conditionalFormatting>
  <conditionalFormatting sqref="Y295">
    <cfRule type="containsText" dxfId="133" priority="143" operator="containsText" text="N">
      <formula>NOT(ISERROR(SEARCH("N",Y295)))</formula>
    </cfRule>
    <cfRule type="containsText" dxfId="132" priority="144" operator="containsText" text="Y">
      <formula>NOT(ISERROR(SEARCH("Y",Y295)))</formula>
    </cfRule>
  </conditionalFormatting>
  <conditionalFormatting sqref="K296:U296">
    <cfRule type="containsText" dxfId="131" priority="141" operator="containsText" text="N">
      <formula>NOT(ISERROR(SEARCH("N",K296)))</formula>
    </cfRule>
    <cfRule type="containsText" dxfId="130" priority="142" operator="containsText" text="Y">
      <formula>NOT(ISERROR(SEARCH("Y",K296)))</formula>
    </cfRule>
  </conditionalFormatting>
  <conditionalFormatting sqref="K299:U299">
    <cfRule type="containsText" dxfId="129" priority="139" operator="containsText" text="N">
      <formula>NOT(ISERROR(SEARCH("N",K299)))</formula>
    </cfRule>
    <cfRule type="containsText" dxfId="128" priority="140" operator="containsText" text="Y">
      <formula>NOT(ISERROR(SEARCH("Y",K299)))</formula>
    </cfRule>
  </conditionalFormatting>
  <conditionalFormatting sqref="K304:Y304">
    <cfRule type="containsText" dxfId="127" priority="137" operator="containsText" text="N">
      <formula>NOT(ISERROR(SEARCH("N",K304)))</formula>
    </cfRule>
    <cfRule type="containsText" dxfId="126" priority="138" operator="containsText" text="Y">
      <formula>NOT(ISERROR(SEARCH("Y",K304)))</formula>
    </cfRule>
  </conditionalFormatting>
  <conditionalFormatting sqref="K302:Y302">
    <cfRule type="containsText" dxfId="125" priority="135" operator="containsText" text="N">
      <formula>NOT(ISERROR(SEARCH("N",K302)))</formula>
    </cfRule>
    <cfRule type="containsText" dxfId="124" priority="136" operator="containsText" text="Y">
      <formula>NOT(ISERROR(SEARCH("Y",K302)))</formula>
    </cfRule>
  </conditionalFormatting>
  <conditionalFormatting sqref="K306:Y306">
    <cfRule type="containsText" dxfId="123" priority="133" operator="containsText" text="N">
      <formula>NOT(ISERROR(SEARCH("N",K306)))</formula>
    </cfRule>
    <cfRule type="containsText" dxfId="122" priority="134" operator="containsText" text="Y">
      <formula>NOT(ISERROR(SEARCH("Y",K306)))</formula>
    </cfRule>
  </conditionalFormatting>
  <conditionalFormatting sqref="K307:Y307">
    <cfRule type="containsText" dxfId="121" priority="131" operator="containsText" text="N">
      <formula>NOT(ISERROR(SEARCH("N",K307)))</formula>
    </cfRule>
    <cfRule type="containsText" dxfId="120" priority="132" operator="containsText" text="Y">
      <formula>NOT(ISERROR(SEARCH("Y",K307)))</formula>
    </cfRule>
  </conditionalFormatting>
  <conditionalFormatting sqref="K305:Y305">
    <cfRule type="containsText" dxfId="119" priority="129" operator="containsText" text="N">
      <formula>NOT(ISERROR(SEARCH("N",K305)))</formula>
    </cfRule>
    <cfRule type="containsText" dxfId="118" priority="130" operator="containsText" text="Y">
      <formula>NOT(ISERROR(SEARCH("Y",K305)))</formula>
    </cfRule>
  </conditionalFormatting>
  <conditionalFormatting sqref="K308:Y308">
    <cfRule type="containsText" dxfId="117" priority="127" operator="containsText" text="N">
      <formula>NOT(ISERROR(SEARCH("N",K308)))</formula>
    </cfRule>
    <cfRule type="containsText" dxfId="116" priority="128" operator="containsText" text="Y">
      <formula>NOT(ISERROR(SEARCH("Y",K308)))</formula>
    </cfRule>
  </conditionalFormatting>
  <conditionalFormatting sqref="K309:Y309">
    <cfRule type="containsText" dxfId="115" priority="125" operator="containsText" text="N">
      <formula>NOT(ISERROR(SEARCH("N",K309)))</formula>
    </cfRule>
    <cfRule type="containsText" dxfId="114" priority="126" operator="containsText" text="Y">
      <formula>NOT(ISERROR(SEARCH("Y",K309)))</formula>
    </cfRule>
  </conditionalFormatting>
  <conditionalFormatting sqref="K310:Y310">
    <cfRule type="containsText" dxfId="113" priority="123" operator="containsText" text="N">
      <formula>NOT(ISERROR(SEARCH("N",K310)))</formula>
    </cfRule>
    <cfRule type="containsText" dxfId="112" priority="124" operator="containsText" text="Y">
      <formula>NOT(ISERROR(SEARCH("Y",K310)))</formula>
    </cfRule>
  </conditionalFormatting>
  <conditionalFormatting sqref="K311:Y311">
    <cfRule type="containsText" dxfId="111" priority="121" operator="containsText" text="N">
      <formula>NOT(ISERROR(SEARCH("N",K311)))</formula>
    </cfRule>
    <cfRule type="containsText" dxfId="110" priority="122" operator="containsText" text="Y">
      <formula>NOT(ISERROR(SEARCH("Y",K311)))</formula>
    </cfRule>
  </conditionalFormatting>
  <conditionalFormatting sqref="J312:J315 J313:W314 J322:J327 J324:V324 J323:U327 J329">
    <cfRule type="containsText" dxfId="109" priority="119" operator="containsText" text="N">
      <formula>NOT(ISERROR(SEARCH("N",J312)))</formula>
    </cfRule>
    <cfRule type="containsText" dxfId="108" priority="120" operator="containsText" text="Y">
      <formula>NOT(ISERROR(SEARCH("Y",J312)))</formula>
    </cfRule>
  </conditionalFormatting>
  <conditionalFormatting sqref="O315:Y315">
    <cfRule type="containsText" dxfId="107" priority="117" operator="containsText" text="N">
      <formula>NOT(ISERROR(SEARCH("N",O315)))</formula>
    </cfRule>
    <cfRule type="containsText" dxfId="106" priority="118" operator="containsText" text="Y">
      <formula>NOT(ISERROR(SEARCH("Y",O315)))</formula>
    </cfRule>
  </conditionalFormatting>
  <conditionalFormatting sqref="O315:Y315">
    <cfRule type="containsText" dxfId="105" priority="115" operator="containsText" text="N">
      <formula>NOT(ISERROR(SEARCH("N",O315)))</formula>
    </cfRule>
    <cfRule type="containsText" dxfId="104" priority="116" operator="containsText" text="Y">
      <formula>NOT(ISERROR(SEARCH("Y",O315)))</formula>
    </cfRule>
  </conditionalFormatting>
  <conditionalFormatting sqref="K316:N316">
    <cfRule type="containsText" dxfId="103" priority="113" operator="containsText" text="N">
      <formula>NOT(ISERROR(SEARCH("N",K316)))</formula>
    </cfRule>
    <cfRule type="containsText" dxfId="102" priority="114" operator="containsText" text="Y">
      <formula>NOT(ISERROR(SEARCH("Y",K316)))</formula>
    </cfRule>
  </conditionalFormatting>
  <conditionalFormatting sqref="J316">
    <cfRule type="containsText" dxfId="101" priority="111" operator="containsText" text="N">
      <formula>NOT(ISERROR(SEARCH("N",J316)))</formula>
    </cfRule>
    <cfRule type="containsText" dxfId="100" priority="112" operator="containsText" text="Y">
      <formula>NOT(ISERROR(SEARCH("Y",J316)))</formula>
    </cfRule>
  </conditionalFormatting>
  <conditionalFormatting sqref="O316:Y316">
    <cfRule type="containsText" dxfId="99" priority="109" operator="containsText" text="N">
      <formula>NOT(ISERROR(SEARCH("N",O316)))</formula>
    </cfRule>
    <cfRule type="containsText" dxfId="98" priority="110" operator="containsText" text="Y">
      <formula>NOT(ISERROR(SEARCH("Y",O316)))</formula>
    </cfRule>
  </conditionalFormatting>
  <conditionalFormatting sqref="O316:Y316">
    <cfRule type="containsText" dxfId="97" priority="107" operator="containsText" text="N">
      <formula>NOT(ISERROR(SEARCH("N",O316)))</formula>
    </cfRule>
    <cfRule type="containsText" dxfId="96" priority="108" operator="containsText" text="Y">
      <formula>NOT(ISERROR(SEARCH("Y",O316)))</formula>
    </cfRule>
  </conditionalFormatting>
  <conditionalFormatting sqref="K317:N317">
    <cfRule type="containsText" dxfId="95" priority="105" operator="containsText" text="N">
      <formula>NOT(ISERROR(SEARCH("N",K317)))</formula>
    </cfRule>
    <cfRule type="containsText" dxfId="94" priority="106" operator="containsText" text="Y">
      <formula>NOT(ISERROR(SEARCH("Y",K317)))</formula>
    </cfRule>
  </conditionalFormatting>
  <conditionalFormatting sqref="J317">
    <cfRule type="containsText" dxfId="93" priority="103" operator="containsText" text="N">
      <formula>NOT(ISERROR(SEARCH("N",J317)))</formula>
    </cfRule>
    <cfRule type="containsText" dxfId="92" priority="104" operator="containsText" text="Y">
      <formula>NOT(ISERROR(SEARCH("Y",J317)))</formula>
    </cfRule>
  </conditionalFormatting>
  <conditionalFormatting sqref="O317:Y317">
    <cfRule type="containsText" dxfId="91" priority="101" operator="containsText" text="N">
      <formula>NOT(ISERROR(SEARCH("N",O317)))</formula>
    </cfRule>
    <cfRule type="containsText" dxfId="90" priority="102" operator="containsText" text="Y">
      <formula>NOT(ISERROR(SEARCH("Y",O317)))</formula>
    </cfRule>
  </conditionalFormatting>
  <conditionalFormatting sqref="O317:Y317">
    <cfRule type="containsText" dxfId="89" priority="99" operator="containsText" text="N">
      <formula>NOT(ISERROR(SEARCH("N",O317)))</formula>
    </cfRule>
    <cfRule type="containsText" dxfId="88" priority="100" operator="containsText" text="Y">
      <formula>NOT(ISERROR(SEARCH("Y",O317)))</formula>
    </cfRule>
  </conditionalFormatting>
  <conditionalFormatting sqref="K318:N318">
    <cfRule type="containsText" dxfId="87" priority="97" operator="containsText" text="N">
      <formula>NOT(ISERROR(SEARCH("N",K318)))</formula>
    </cfRule>
    <cfRule type="containsText" dxfId="86" priority="98" operator="containsText" text="Y">
      <formula>NOT(ISERROR(SEARCH("Y",K318)))</formula>
    </cfRule>
  </conditionalFormatting>
  <conditionalFormatting sqref="J318">
    <cfRule type="containsText" dxfId="85" priority="95" operator="containsText" text="N">
      <formula>NOT(ISERROR(SEARCH("N",J318)))</formula>
    </cfRule>
    <cfRule type="containsText" dxfId="84" priority="96" operator="containsText" text="Y">
      <formula>NOT(ISERROR(SEARCH("Y",J318)))</formula>
    </cfRule>
  </conditionalFormatting>
  <conditionalFormatting sqref="O318:Y318">
    <cfRule type="containsText" dxfId="83" priority="93" operator="containsText" text="N">
      <formula>NOT(ISERROR(SEARCH("N",O318)))</formula>
    </cfRule>
    <cfRule type="containsText" dxfId="82" priority="94" operator="containsText" text="Y">
      <formula>NOT(ISERROR(SEARCH("Y",O318)))</formula>
    </cfRule>
  </conditionalFormatting>
  <conditionalFormatting sqref="O318:Y318">
    <cfRule type="containsText" dxfId="81" priority="91" operator="containsText" text="N">
      <formula>NOT(ISERROR(SEARCH("N",O318)))</formula>
    </cfRule>
    <cfRule type="containsText" dxfId="80" priority="92" operator="containsText" text="Y">
      <formula>NOT(ISERROR(SEARCH("Y",O318)))</formula>
    </cfRule>
  </conditionalFormatting>
  <conditionalFormatting sqref="K319:N319">
    <cfRule type="containsText" dxfId="79" priority="89" operator="containsText" text="N">
      <formula>NOT(ISERROR(SEARCH("N",K319)))</formula>
    </cfRule>
    <cfRule type="containsText" dxfId="78" priority="90" operator="containsText" text="Y">
      <formula>NOT(ISERROR(SEARCH("Y",K319)))</formula>
    </cfRule>
  </conditionalFormatting>
  <conditionalFormatting sqref="J319">
    <cfRule type="containsText" dxfId="77" priority="87" operator="containsText" text="N">
      <formula>NOT(ISERROR(SEARCH("N",J319)))</formula>
    </cfRule>
    <cfRule type="containsText" dxfId="76" priority="88" operator="containsText" text="Y">
      <formula>NOT(ISERROR(SEARCH("Y",J319)))</formula>
    </cfRule>
  </conditionalFormatting>
  <conditionalFormatting sqref="O319:Y319">
    <cfRule type="containsText" dxfId="75" priority="85" operator="containsText" text="N">
      <formula>NOT(ISERROR(SEARCH("N",O319)))</formula>
    </cfRule>
    <cfRule type="containsText" dxfId="74" priority="86" operator="containsText" text="Y">
      <formula>NOT(ISERROR(SEARCH("Y",O319)))</formula>
    </cfRule>
  </conditionalFormatting>
  <conditionalFormatting sqref="O319:Y319">
    <cfRule type="containsText" dxfId="73" priority="83" operator="containsText" text="N">
      <formula>NOT(ISERROR(SEARCH("N",O319)))</formula>
    </cfRule>
    <cfRule type="containsText" dxfId="72" priority="84" operator="containsText" text="Y">
      <formula>NOT(ISERROR(SEARCH("Y",O319)))</formula>
    </cfRule>
  </conditionalFormatting>
  <conditionalFormatting sqref="K320:N320">
    <cfRule type="containsText" dxfId="71" priority="81" operator="containsText" text="N">
      <formula>NOT(ISERROR(SEARCH("N",K320)))</formula>
    </cfRule>
    <cfRule type="containsText" dxfId="70" priority="82" operator="containsText" text="Y">
      <formula>NOT(ISERROR(SEARCH("Y",K320)))</formula>
    </cfRule>
  </conditionalFormatting>
  <conditionalFormatting sqref="J320">
    <cfRule type="containsText" dxfId="69" priority="79" operator="containsText" text="N">
      <formula>NOT(ISERROR(SEARCH("N",J320)))</formula>
    </cfRule>
    <cfRule type="containsText" dxfId="68" priority="80" operator="containsText" text="Y">
      <formula>NOT(ISERROR(SEARCH("Y",J320)))</formula>
    </cfRule>
  </conditionalFormatting>
  <conditionalFormatting sqref="O320:Y320">
    <cfRule type="containsText" dxfId="67" priority="77" operator="containsText" text="N">
      <formula>NOT(ISERROR(SEARCH("N",O320)))</formula>
    </cfRule>
    <cfRule type="containsText" dxfId="66" priority="78" operator="containsText" text="Y">
      <formula>NOT(ISERROR(SEARCH("Y",O320)))</formula>
    </cfRule>
  </conditionalFormatting>
  <conditionalFormatting sqref="O320:Y320">
    <cfRule type="containsText" dxfId="65" priority="75" operator="containsText" text="N">
      <formula>NOT(ISERROR(SEARCH("N",O320)))</formula>
    </cfRule>
    <cfRule type="containsText" dxfId="64" priority="76" operator="containsText" text="Y">
      <formula>NOT(ISERROR(SEARCH("Y",O320)))</formula>
    </cfRule>
  </conditionalFormatting>
  <conditionalFormatting sqref="K321:N321">
    <cfRule type="containsText" dxfId="63" priority="73" operator="containsText" text="N">
      <formula>NOT(ISERROR(SEARCH("N",K321)))</formula>
    </cfRule>
    <cfRule type="containsText" dxfId="62" priority="74" operator="containsText" text="Y">
      <formula>NOT(ISERROR(SEARCH("Y",K321)))</formula>
    </cfRule>
  </conditionalFormatting>
  <conditionalFormatting sqref="J321">
    <cfRule type="containsText" dxfId="61" priority="71" operator="containsText" text="N">
      <formula>NOT(ISERROR(SEARCH("N",J321)))</formula>
    </cfRule>
    <cfRule type="containsText" dxfId="60" priority="72" operator="containsText" text="Y">
      <formula>NOT(ISERROR(SEARCH("Y",J321)))</formula>
    </cfRule>
  </conditionalFormatting>
  <conditionalFormatting sqref="O321:Y321">
    <cfRule type="containsText" dxfId="59" priority="69" operator="containsText" text="N">
      <formula>NOT(ISERROR(SEARCH("N",O321)))</formula>
    </cfRule>
    <cfRule type="containsText" dxfId="58" priority="70" operator="containsText" text="Y">
      <formula>NOT(ISERROR(SEARCH("Y",O321)))</formula>
    </cfRule>
  </conditionalFormatting>
  <conditionalFormatting sqref="O321:Y321">
    <cfRule type="containsText" dxfId="57" priority="67" operator="containsText" text="N">
      <formula>NOT(ISERROR(SEARCH("N",O321)))</formula>
    </cfRule>
    <cfRule type="containsText" dxfId="56" priority="68" operator="containsText" text="Y">
      <formula>NOT(ISERROR(SEARCH("Y",O321)))</formula>
    </cfRule>
  </conditionalFormatting>
  <conditionalFormatting sqref="T328:U328 K328:R328">
    <cfRule type="containsText" dxfId="55" priority="65" operator="containsText" text="N">
      <formula>NOT(ISERROR(SEARCH("N",K328)))</formula>
    </cfRule>
    <cfRule type="containsText" dxfId="54" priority="66" operator="containsText" text="Y">
      <formula>NOT(ISERROR(SEARCH("Y",K328)))</formula>
    </cfRule>
  </conditionalFormatting>
  <conditionalFormatting sqref="S328">
    <cfRule type="containsText" dxfId="53" priority="63" operator="containsText" text="N">
      <formula>NOT(ISERROR(SEARCH("N",S328)))</formula>
    </cfRule>
    <cfRule type="containsText" dxfId="52" priority="64" operator="containsText" text="Y">
      <formula>NOT(ISERROR(SEARCH("Y",S328)))</formula>
    </cfRule>
  </conditionalFormatting>
  <conditionalFormatting sqref="J328:U328">
    <cfRule type="containsText" dxfId="51" priority="61" operator="containsText" text="N">
      <formula>NOT(ISERROR(SEARCH("N",J328)))</formula>
    </cfRule>
    <cfRule type="containsText" dxfId="50" priority="62" operator="containsText" text="Y">
      <formula>NOT(ISERROR(SEARCH("Y",J328)))</formula>
    </cfRule>
  </conditionalFormatting>
  <conditionalFormatting sqref="K330:R330 T330:V330">
    <cfRule type="containsText" dxfId="49" priority="59" operator="containsText" text="N">
      <formula>NOT(ISERROR(SEARCH("N",K330)))</formula>
    </cfRule>
    <cfRule type="containsText" dxfId="48" priority="60" operator="containsText" text="Y">
      <formula>NOT(ISERROR(SEARCH("Y",K330)))</formula>
    </cfRule>
  </conditionalFormatting>
  <conditionalFormatting sqref="S330">
    <cfRule type="containsText" dxfId="47" priority="57" operator="containsText" text="N">
      <formula>NOT(ISERROR(SEARCH("N",S330)))</formula>
    </cfRule>
    <cfRule type="containsText" dxfId="46" priority="58" operator="containsText" text="Y">
      <formula>NOT(ISERROR(SEARCH("Y",S330)))</formula>
    </cfRule>
  </conditionalFormatting>
  <conditionalFormatting sqref="J330">
    <cfRule type="containsText" dxfId="45" priority="55" operator="containsText" text="N">
      <formula>NOT(ISERROR(SEARCH("N",J330)))</formula>
    </cfRule>
    <cfRule type="containsText" dxfId="44" priority="56" operator="containsText" text="Y">
      <formula>NOT(ISERROR(SEARCH("Y",J330)))</formula>
    </cfRule>
  </conditionalFormatting>
  <conditionalFormatting sqref="K331:R331 T331:V331">
    <cfRule type="containsText" dxfId="43" priority="53" operator="containsText" text="N">
      <formula>NOT(ISERROR(SEARCH("N",K331)))</formula>
    </cfRule>
    <cfRule type="containsText" dxfId="42" priority="54" operator="containsText" text="Y">
      <formula>NOT(ISERROR(SEARCH("Y",K331)))</formula>
    </cfRule>
  </conditionalFormatting>
  <conditionalFormatting sqref="S331">
    <cfRule type="containsText" dxfId="41" priority="51" operator="containsText" text="N">
      <formula>NOT(ISERROR(SEARCH("N",S331)))</formula>
    </cfRule>
    <cfRule type="containsText" dxfId="40" priority="52" operator="containsText" text="Y">
      <formula>NOT(ISERROR(SEARCH("Y",S331)))</formula>
    </cfRule>
  </conditionalFormatting>
  <conditionalFormatting sqref="J331">
    <cfRule type="containsText" dxfId="39" priority="49" operator="containsText" text="N">
      <formula>NOT(ISERROR(SEARCH("N",J331)))</formula>
    </cfRule>
    <cfRule type="containsText" dxfId="38" priority="50" operator="containsText" text="Y">
      <formula>NOT(ISERROR(SEARCH("Y",J331)))</formula>
    </cfRule>
  </conditionalFormatting>
  <conditionalFormatting sqref="K332:R332 T332:V332">
    <cfRule type="containsText" dxfId="37" priority="47" operator="containsText" text="N">
      <formula>NOT(ISERROR(SEARCH("N",K332)))</formula>
    </cfRule>
    <cfRule type="containsText" dxfId="36" priority="48" operator="containsText" text="Y">
      <formula>NOT(ISERROR(SEARCH("Y",K332)))</formula>
    </cfRule>
  </conditionalFormatting>
  <conditionalFormatting sqref="S332">
    <cfRule type="containsText" dxfId="35" priority="45" operator="containsText" text="N">
      <formula>NOT(ISERROR(SEARCH("N",S332)))</formula>
    </cfRule>
    <cfRule type="containsText" dxfId="34" priority="46" operator="containsText" text="Y">
      <formula>NOT(ISERROR(SEARCH("Y",S332)))</formula>
    </cfRule>
  </conditionalFormatting>
  <conditionalFormatting sqref="J332">
    <cfRule type="containsText" dxfId="33" priority="43" operator="containsText" text="N">
      <formula>NOT(ISERROR(SEARCH("N",J332)))</formula>
    </cfRule>
    <cfRule type="containsText" dxfId="32" priority="44" operator="containsText" text="Y">
      <formula>NOT(ISERROR(SEARCH("Y",J332)))</formula>
    </cfRule>
  </conditionalFormatting>
  <conditionalFormatting sqref="K333:R333 T333:V333">
    <cfRule type="containsText" dxfId="31" priority="41" operator="containsText" text="N">
      <formula>NOT(ISERROR(SEARCH("N",K333)))</formula>
    </cfRule>
    <cfRule type="containsText" dxfId="30" priority="42" operator="containsText" text="Y">
      <formula>NOT(ISERROR(SEARCH("Y",K333)))</formula>
    </cfRule>
  </conditionalFormatting>
  <conditionalFormatting sqref="S333">
    <cfRule type="containsText" dxfId="29" priority="39" operator="containsText" text="N">
      <formula>NOT(ISERROR(SEARCH("N",S333)))</formula>
    </cfRule>
    <cfRule type="containsText" dxfId="28" priority="40" operator="containsText" text="Y">
      <formula>NOT(ISERROR(SEARCH("Y",S333)))</formula>
    </cfRule>
  </conditionalFormatting>
  <conditionalFormatting sqref="J333">
    <cfRule type="containsText" dxfId="27" priority="37" operator="containsText" text="N">
      <formula>NOT(ISERROR(SEARCH("N",J333)))</formula>
    </cfRule>
    <cfRule type="containsText" dxfId="26" priority="38" operator="containsText" text="Y">
      <formula>NOT(ISERROR(SEARCH("Y",J333)))</formula>
    </cfRule>
  </conditionalFormatting>
  <conditionalFormatting sqref="K334:R334 T334:V334">
    <cfRule type="containsText" dxfId="25" priority="35" operator="containsText" text="N">
      <formula>NOT(ISERROR(SEARCH("N",K334)))</formula>
    </cfRule>
    <cfRule type="containsText" dxfId="24" priority="36" operator="containsText" text="Y">
      <formula>NOT(ISERROR(SEARCH("Y",K334)))</formula>
    </cfRule>
  </conditionalFormatting>
  <conditionalFormatting sqref="S334">
    <cfRule type="containsText" dxfId="23" priority="33" operator="containsText" text="N">
      <formula>NOT(ISERROR(SEARCH("N",S334)))</formula>
    </cfRule>
    <cfRule type="containsText" dxfId="22" priority="34" operator="containsText" text="Y">
      <formula>NOT(ISERROR(SEARCH("Y",S334)))</formula>
    </cfRule>
  </conditionalFormatting>
  <conditionalFormatting sqref="J334">
    <cfRule type="containsText" dxfId="21" priority="31" operator="containsText" text="N">
      <formula>NOT(ISERROR(SEARCH("N",J334)))</formula>
    </cfRule>
    <cfRule type="containsText" dxfId="20" priority="32" operator="containsText" text="Y">
      <formula>NOT(ISERROR(SEARCH("Y",J334)))</formula>
    </cfRule>
  </conditionalFormatting>
  <conditionalFormatting sqref="K335:R335 T335:V335">
    <cfRule type="containsText" dxfId="19" priority="29" operator="containsText" text="N">
      <formula>NOT(ISERROR(SEARCH("N",K335)))</formula>
    </cfRule>
    <cfRule type="containsText" dxfId="18" priority="30" operator="containsText" text="Y">
      <formula>NOT(ISERROR(SEARCH("Y",K335)))</formula>
    </cfRule>
  </conditionalFormatting>
  <conditionalFormatting sqref="S335">
    <cfRule type="containsText" dxfId="17" priority="27" operator="containsText" text="N">
      <formula>NOT(ISERROR(SEARCH("N",S335)))</formula>
    </cfRule>
    <cfRule type="containsText" dxfId="16" priority="28" operator="containsText" text="Y">
      <formula>NOT(ISERROR(SEARCH("Y",S335)))</formula>
    </cfRule>
  </conditionalFormatting>
  <conditionalFormatting sqref="J335">
    <cfRule type="containsText" dxfId="15" priority="25" operator="containsText" text="N">
      <formula>NOT(ISERROR(SEARCH("N",J335)))</formula>
    </cfRule>
    <cfRule type="containsText" dxfId="14" priority="26" operator="containsText" text="Y">
      <formula>NOT(ISERROR(SEARCH("Y",J335)))</formula>
    </cfRule>
  </conditionalFormatting>
  <conditionalFormatting sqref="J337:W337">
    <cfRule type="containsText" dxfId="13" priority="23" operator="containsText" text="N">
      <formula>NOT(ISERROR(SEARCH("N",J337)))</formula>
    </cfRule>
    <cfRule type="containsText" dxfId="12" priority="24" operator="containsText" text="Y">
      <formula>NOT(ISERROR(SEARCH("Y",J337)))</formula>
    </cfRule>
  </conditionalFormatting>
  <conditionalFormatting sqref="J339:W339">
    <cfRule type="containsText" dxfId="11" priority="21" operator="containsText" text="N">
      <formula>NOT(ISERROR(SEARCH("N",J339)))</formula>
    </cfRule>
    <cfRule type="containsText" dxfId="10" priority="22" operator="containsText" text="Y">
      <formula>NOT(ISERROR(SEARCH("Y",J339)))</formula>
    </cfRule>
  </conditionalFormatting>
  <conditionalFormatting sqref="J345">
    <cfRule type="containsText" dxfId="9" priority="15" operator="containsText" text="N">
      <formula>NOT(ISERROR(SEARCH("N",J345)))</formula>
    </cfRule>
    <cfRule type="containsText" dxfId="8" priority="16" operator="containsText" text="Y">
      <formula>NOT(ISERROR(SEARCH("Y",J345)))</formula>
    </cfRule>
  </conditionalFormatting>
  <conditionalFormatting sqref="F368:F370 F372">
    <cfRule type="containsText" dxfId="7" priority="13" operator="containsText" text="C">
      <formula>NOT(ISERROR(SEARCH("C",F368)))</formula>
    </cfRule>
    <cfRule type="containsText" dxfId="6" priority="14" operator="containsText" text="W">
      <formula>NOT(ISERROR(SEARCH("W",F368)))</formula>
    </cfRule>
  </conditionalFormatting>
  <conditionalFormatting sqref="F373">
    <cfRule type="containsText" dxfId="5" priority="11" operator="containsText" text="C">
      <formula>NOT(ISERROR(SEARCH("C",F373)))</formula>
    </cfRule>
    <cfRule type="containsText" dxfId="4" priority="12" operator="containsText" text="W">
      <formula>NOT(ISERROR(SEARCH("W",F373)))</formula>
    </cfRule>
  </conditionalFormatting>
  <conditionalFormatting sqref="F371">
    <cfRule type="containsText" dxfId="3" priority="9" operator="containsText" text="C">
      <formula>NOT(ISERROR(SEARCH("C",F371)))</formula>
    </cfRule>
    <cfRule type="containsText" dxfId="2" priority="10" operator="containsText" text="W">
      <formula>NOT(ISERROR(SEARCH("W",F371)))</formula>
    </cfRule>
  </conditionalFormatting>
  <conditionalFormatting sqref="F558:F567">
    <cfRule type="containsText" dxfId="1" priority="1" operator="containsText" text="C">
      <formula>NOT(ISERROR(SEARCH("C",F558)))</formula>
    </cfRule>
    <cfRule type="containsText" dxfId="0" priority="2" operator="containsText" text="W">
      <formula>NOT(ISERROR(SEARCH("W",F558)))</formula>
    </cfRule>
  </conditionalFormatting>
  <dataValidations disablePrompts="1" count="2">
    <dataValidation type="list" allowBlank="1" showInputMessage="1" showErrorMessage="1" sqref="E24:E90 E107:E812" xr:uid="{8F41AF18-1858-480F-9788-A00F74AE8037}">
      <formula1>$AC$23:$BP$23</formula1>
    </dataValidation>
    <dataValidation type="list" allowBlank="1" showInputMessage="1" showErrorMessage="1" sqref="E91:E106" xr:uid="{6B86AE36-9784-45D7-8F17-86FD85775719}">
      <formula1>$AE$25:$BU$25</formula1>
    </dataValidation>
  </dataValidations>
  <hyperlinks>
    <hyperlink ref="G24" r:id="rId1" display="https://gmatclub.com/forum/the-books-on-a-bookshelf-are-either-hardcover-or-paperback-sixty-perc-318252.html" xr:uid="{886FD679-72CB-4D99-B9A6-F36BFCB74D24}"/>
    <hyperlink ref="G25" r:id="rId2" display="https://gmatclub.com/forum/mimi-spent-21-60-on-9-boxes-of-cereal-a-and-25-20-on-6-boxes-of-cere-372121.html" xr:uid="{B46AE68B-91FB-49DF-AA6C-D9E9FBD57A87}"/>
    <hyperlink ref="G26" r:id="rId3" display="https://gmatclub.com/forum/car-x-left-town-t-traveling-at-an-average-speed-of-40-miles-per-hour-372162.html" xr:uid="{1ABC6891-CEB2-4358-A7A1-BFA5B1D0C48D}"/>
    <hyperlink ref="G27" r:id="rId4" display="https://gmatclub.com/forum/three-of-the-events-at-a-track-meet-were-the-100-m-dash-the-200-m-das-372134.html" xr:uid="{E3D5B3A6-9E6D-4492-87AD-7B2A016BC0E9}"/>
    <hyperlink ref="G28" r:id="rId5" display="https://gmatclub.com/forum/in-1966-the-operative-mortality-rate-in-open-heart-surgery-at-a-certai-372122.html" xr:uid="{C5702C44-6D5A-4744-84A6-FF81A564AB29}"/>
    <hyperlink ref="G29" r:id="rId6" display="https://gmatclub.com/forum/each-year-for-4-years-a-farmer-increased-the-number-of-trees-in-a-135487.html" xr:uid="{DEF129A1-6828-446E-ABBC-00775F8426A7}"/>
    <hyperlink ref="G30" r:id="rId7" display="https://gmatclub.com/forum/last-year-26-members-of-a-certain-club-traveled-to-england-26-members-220312.html" xr:uid="{F1634810-854F-4CB1-9159-4E3F26A35657}"/>
    <hyperlink ref="G31" r:id="rId8" display="https://gmatclub.com/forum/wes-works-at-a-science-lab-that-conducts-experiments-on-bacteria-the-186310.html" xr:uid="{193FA0E1-82CA-443B-8D6B-BE6B0237FFBF}"/>
    <hyperlink ref="G32" r:id="rId9" display="https://gmatclub.com/forum/stephanie-has-9-4-cups-of-milk-on-hand-and-makes-2-batches-of-cookies-220811.html" xr:uid="{AC0D09DD-0AF5-4515-B32A-AC3CD50B4E67}"/>
    <hyperlink ref="G33" r:id="rId10" display="https://gmatclub.com/forum/a-store-currently-charges-the-same-price-for-each-towel-that-144780.html" xr:uid="{DA56A3C8-DCE2-4504-AE73-F3750FCCA96D}"/>
    <hyperlink ref="G34" r:id="rId11" display="https://gmatclub.com/forum/jennifer-has-60-dollars-more-than-brian-if-she-were-to-give-128899.html" xr:uid="{A3CD45DE-7EB8-412C-9215-32E42AADB03C}"/>
    <hyperlink ref="G35" r:id="rId12" display="https://gmatclub.com/forum/a-nation-s-population-triples-every-100-years-371799.html" xr:uid="{32AE1054-702E-4425-A653-87A8DADB2800}"/>
    <hyperlink ref="G36" r:id="rId13" display="https://gmatclub.com/forum/half-of-company-a-s-150-workers-live-in-glenview-while-one-sixth-live-371801.html" xr:uid="{3DFD7631-8BEA-4197-B7C6-62A33024456E}"/>
    <hyperlink ref="G37" r:id="rId14" display="https://gmatclub.com/forum/crystal-made-a-budget-for-her-vacation-if-she-traveled-by-plane-airf-372157.html" xr:uid="{167F309C-D98D-49C6-A867-3F04D7172D6D}"/>
    <hyperlink ref="G38" r:id="rId15" display="https://gmatclub.com/forum/on-a-certain-day-a-delivery-driver-must-make-4-deliveries-he-departs-367543.html" xr:uid="{5CCE0942-458F-4AF4-9212-5F39660F9C1C}"/>
    <hyperlink ref="G39" r:id="rId16" display="https://gmatclub.com/forum/when-a-car-traveled-from-town-a-to-town-b-without-stopping-the-363833.html" xr:uid="{40A11828-8C1E-494D-B305-6993B1AEE7F3}"/>
    <hyperlink ref="G40" r:id="rId17" display="https://gmatclub.com/forum/there-are-50-children-in-2nd-grade-at-venn-middle-school-40-of-those-345914.html" xr:uid="{DDE16685-E697-451B-8E4D-1FCD2613048A}"/>
    <hyperlink ref="G41" r:id="rId18" display="https://gmatclub.com/forum/the-speed-of-a-train-pulling-out-of-a-station-is-given-by-the-equation-367748.html" xr:uid="{3055CF8B-8608-4FE7-8181-AC6187B41E73}"/>
    <hyperlink ref="G42" r:id="rId19" display="https://gmatclub.com/forum/if-bill-traveled-15-miles-per-hour-faster-and-it-took-him-1-3-less-tim-363000.html" xr:uid="{6BD26FE2-3D1A-4665-8001-EFA879FF5B09}"/>
    <hyperlink ref="G43" r:id="rId20" display="https://gmatclub.com/forum/a-stockbroker-worked-10-hours-a-day-on-monday-wednesday-and-friday-364026.html" xr:uid="{6EE6B58A-C9CA-40ED-B13B-9C1029C763BB}"/>
    <hyperlink ref="G44" r:id="rId21" display="https://gmatclub.com/forum/maurice-gets-paid-6-00-per-hour-if-maurice-works-more-than-8-hours-334841.html" xr:uid="{6A3BAC7B-C4F3-49D2-A673-D3C45CEC5636}"/>
    <hyperlink ref="G45" r:id="rId22" display="https://gmatclub.com/forum/in-a-production-lot-20-of-widgets-are-blue-and-the-rest-are-black-345134.html" xr:uid="{717C854A-6779-471C-8113-9F9940E677B3}"/>
    <hyperlink ref="G46" r:id="rId23" display="https://gmatclub.com/forum/x-is-enough-for-bob-to-survive-45-days-while-for-amy-x-is-enough-to-319519.html" xr:uid="{E438E7B7-F456-4EAB-8288-29ED5FFFE94D}"/>
    <hyperlink ref="G47" r:id="rId24" display="https://gmatclub.com/forum/if-caroline-drove-211-miles-between-9-30-a-m-and-12-45-p-m-of-the-336553.html" xr:uid="{446B42C1-61D7-48CD-9BD6-BCA60ACE4E23}"/>
    <hyperlink ref="G49" r:id="rId25" display="https://gmatclub.com/forum/of-a-group-of-people-10-play-piano-11-play-guitar-14-play-violin-86070.html" xr:uid="{5C9667CF-925D-444F-94D4-1789FB0339BD}"/>
    <hyperlink ref="G48" r:id="rId26" display="https://gmatclub.com/forum/a-big-bowl-of-nuts-is-prepared-for-a-party-brand-p-s-mixed-nuts-are-363008.html" xr:uid="{E1CE5F19-70B7-4215-AA02-9E0DB2F65073}"/>
    <hyperlink ref="G50" r:id="rId27" display="https://gmatclub.com/forum/according-to-a-survey-7-percent-of-teenagers-have-not-used-a-computer-243876.html" xr:uid="{4AB548F8-FB95-4BCF-A538-C9BFD2D3333A}"/>
    <hyperlink ref="G51" r:id="rId28" display="https://gmatclub.com/forum/a-box-contains-70-marbles-some-marbles-are-big-and-the-rest-are-smal-370132.html" xr:uid="{7D0064AE-A4CB-4F55-852A-5ED2E07811AB}"/>
    <hyperlink ref="G52" r:id="rId29" display="https://gmatclub.com/forum/in-a-state-bar-exam-with-two-sections-35-of-candidates-failed-one-239449.html" xr:uid="{805E7288-BBCD-4CB6-899C-7CE0A142897B}"/>
    <hyperlink ref="G53" r:id="rId30" display="https://gmatclub.com/forum/a-patient-is-given-exactly-750-milliliters-of-a-mixture-of-two-medicat-208796.html" xr:uid="{4668C7AD-4609-46D5-BCCE-5FB0A66F54C9}"/>
    <hyperlink ref="G54" r:id="rId31" display="https://gmatclub.com/forum/in-a-class-of-50-students-20-play-hockey-15-play-cricket-and-11-play-131736.html" xr:uid="{17B89EAD-48F9-4191-BD94-76E795784FC7}"/>
    <hyperlink ref="G55" r:id="rId32" display="https://gmatclub.com/forum/one-night-a-certain-hotel-rented-3-4-of-its-rooms-including-101849.html" xr:uid="{8C1E8D71-5826-4280-A330-98541659248D}"/>
    <hyperlink ref="G56" r:id="rId33" display="https://gmatclub.com/forum/in-calvin-s-chemistry-class-her-final-grade-290135.html" xr:uid="{9BBB1AEE-0145-4CC5-8448-0B0EE6469864}"/>
    <hyperlink ref="G57" r:id="rId34" display="https://gmatclub.com/forum/two-brands-of-detergent-are-to-be-combined-detergent-x-contains-20-pe-190705.html" xr:uid="{250759EB-D9D4-4104-9B7C-56AD9D6ED06D}"/>
    <hyperlink ref="G58" r:id="rId35" display="https://gmatclub.com/forum/of-the-84-parents-who-attended-a-meeting-at-a-school-35-volunteered-135191.html" xr:uid="{7C0BEB13-2AED-4667-AF1D-23B00A2F4DAB}"/>
    <hyperlink ref="G59" r:id="rId36" display="https://gmatclub.com/forum/by-weight-liquid-x-makes-up-0-8-percent-of-solution-a-and-1-8-percent-198057.html" xr:uid="{0E383421-C642-4282-A876-457088844A47}"/>
    <hyperlink ref="G60" r:id="rId37" display="https://gmatclub.com/forum/there-are-816-students-in-enrolled-at-a-certain-high-school-each-of-364708.html" xr:uid="{3DCC5D3B-A07A-421A-BC53-CE5BF9777179}"/>
    <hyperlink ref="G61" r:id="rId38" display="https://gmatclub.com/forum/there-are-2-bars-of-gold-silver-alloy-one-piece-has-2-parts-48285.html" xr:uid="{BDEE706D-BDB8-4DB2-98F8-49ED62CB75DE}"/>
    <hyperlink ref="G62" r:id="rId39" display="https://gmatclub.com/forum/a-bartender-wants-to-blend-drink-a-which-is-0-alcohol-with-drink-b-329227.html" xr:uid="{B8469FF5-974C-41CB-ABB8-81EBD68462A3}"/>
    <hyperlink ref="G63" r:id="rId40" display="https://gmatclub.com/forum/rice-mixture-a-is-25-percent-brown-rice-and-75-percent-wild-rice-by-we-264164.html" xr:uid="{ED64598C-9BBB-4E3D-ACEC-109F8737764C}"/>
    <hyperlink ref="G64" r:id="rId41" display="https://gmatclub.com/forum/seed-mixture-x-is-40-percent-ryegrass-and-60-percent-bluegrass-by-weig-60580.html" xr:uid="{7A44D598-D763-407F-9ECB-DBA3F8C21F27}"/>
    <hyperlink ref="G65" r:id="rId42" display="https://gmatclub.com/forum/how-many-gallons-of-milk-that-is-2-butterfat-must-be-mixed-with-milk-343562.html" xr:uid="{43018695-ECB1-44C4-987E-E5B96A3DDE2E}"/>
    <hyperlink ref="G66" r:id="rId43" display="https://gmatclub.com/forum/how-many-liters-of-pure-alcohol-must-be-added-to-a-100-liter-111746.html" xr:uid="{781DF753-A30A-44EF-88E9-D7BC9647C55F}"/>
    <hyperlink ref="G67" r:id="rId44" display="https://gmatclub.com/forum/a-diet-contains-300-grams-of-a-mixture-of-two-foods-food-x-995.html" xr:uid="{1621C89B-349D-492F-8B35-ABBF7F44948D}"/>
    <hyperlink ref="G68" r:id="rId45" display="https://gmatclub.com/forum/the-i-eta-pi-fraternity-must-choose-a-delegation-of-3-senior-members-299148.html" xr:uid="{20114C95-555B-442A-BA58-14B184DB9E6A}"/>
    <hyperlink ref="G69" r:id="rId46" display="https://gmatclub.com/forum/nick-is-enrolling-in-classes-for-next-quarter-he-must-choose-a-math-c-367558.html" xr:uid="{44064D81-289F-41D6-97DA-41EE50B3FB3D}"/>
    <hyperlink ref="G70" r:id="rId47" display="https://gmatclub.com/forum/how-many-4-digit-numbers-can-be-formed-from-the-digits-370043.html" xr:uid="{27C8C78B-079E-45A9-A6EA-E6BC3CDE922E}"/>
    <hyperlink ref="G71" r:id="rId48" display="https://gmatclub.com/forum/a-caterer-must-choose-3-canapes-to-serve-from-12-possible-selections-367542.html" xr:uid="{AC323AF0-5419-4AD4-AE9B-A10E8CF81604}"/>
    <hyperlink ref="G72" r:id="rId49" display="https://gmatclub.com/forum/in-how-many-ways-can-3-red-marbles-2-blue-marbles-and-5-yellow-marbl-370954.html" xr:uid="{8E7FFAF2-9D1B-41FA-8D28-06DF791BE83E}"/>
    <hyperlink ref="G73" r:id="rId50" display="https://gmatclub.com/forum/a-chemist-is-testing-6-different-liquids-for-each-test-the-chemist-c-339494.html" xr:uid="{1479E3C5-66CD-4450-A396-A11F8FC005F1}"/>
    <hyperlink ref="G74" r:id="rId51" display="https://gmatclub.com/forum/a-jazz-ensemble-is-holding-auditions-for-new-musicians-11-total-music-372132.html" xr:uid="{8C6875B3-91F2-4258-BEF3-EFB5919B63CE}"/>
    <hyperlink ref="G75" r:id="rId52" display="https://gmatclub.com/forum/how-many-4-digit-even-numbers-such-that-the-digits-are-2-4-5-and-372223.html" xr:uid="{033F3F57-C947-4367-B747-58107173123D}"/>
    <hyperlink ref="G76" r:id="rId53" display="https://gmatclub.com/forum/how-many-five-digit-numbers-can-be-formed-with-the-digits-371338.html" xr:uid="{022D7A47-024B-45DB-9F47-4FDA576983D8}"/>
    <hyperlink ref="G77" r:id="rId54" display="https://gmatclub.com/forum/in-a-horse-show-nine-of-the-horses-competing-were-awarded-ribbons-th-371867.html" xr:uid="{77DA5437-89C1-4922-8640-56AA928E42F2}"/>
    <hyperlink ref="G78" r:id="rId55" display="https://gmatclub.com/forum/how-many-5-digit-numbers-can-be-formed-from-the-digits-350350.html" xr:uid="{D6D90057-E436-4E2A-9ECE-4DEFC35781D0}"/>
    <hyperlink ref="G79" r:id="rId56" display="https://gmatclub.com/forum/four-men-and-four-women-are-to-be-seated-alternately-at-a-round-table-350369.html" xr:uid="{A532C7A5-5832-4303-BAD0-6ECFB22D6A1E}"/>
    <hyperlink ref="G80" r:id="rId57" display="https://gmatclub.com/forum/bob-just-filled-his-car-s-gas-tank-with-20-gallons-of-gasohol-a-mixtu-45790.html" xr:uid="{182647F7-001A-49D8-A82F-25D1728366BD}"/>
    <hyperlink ref="G81" r:id="rId58" display="https://gmatclub.com/forum/on-a-certain-transatlantic-crossing-20-percent-of-a-ship-s-passengers-168577.html" xr:uid="{BBA960F3-2869-4F06-B5D4-2DEE54EBA247}"/>
    <hyperlink ref="G82" r:id="rId59" display="https://gmatclub.com/forum/in-a-class-of-40-students-12-enrolled-for-both-english-and-german-102259.html" xr:uid="{B77B0799-354F-4B8D-8B92-A76402252D05}"/>
    <hyperlink ref="G83" r:id="rId60" display="https://gmatclub.com/forum/in-a-nationwide-poll-n-people-were-interviewed-if-1-4-of-3158.html" xr:uid="{7633F24B-8C23-4FD0-BE24-106B1489306F}"/>
    <hyperlink ref="G84" r:id="rId61" display="https://gmatclub.com/forum/in-a-group-of-68-students-each-student-is-registered-for-at-106500.html" xr:uid="{5BFCA343-C31D-4E57-A3F9-036E28484DCB}"/>
    <hyperlink ref="G85" r:id="rId62" display="https://gmatclub.com/forum/jackie-has-two-solutions-that-are-2-percent-sulfuric-acid-204112.html" xr:uid="{EF339E23-538D-454E-8CAD-E714B4853694}"/>
    <hyperlink ref="G86" r:id="rId63" display="https://gmatclub.com/forum/workers-are-grouped-by-their-areas-of-expertise-and-are-90246.html" xr:uid="{2F954509-D676-4D10-9062-528E0286D7CD}"/>
    <hyperlink ref="G87" r:id="rId64" display="https://gmatclub.com/forum/bob-just-filled-his-car-s-gas-tank-with-20-gallons-of-gasohol-a-mixtu-45790.html" xr:uid="{09C2B536-B38B-451C-9365-D69C7BA3C1FA}"/>
    <hyperlink ref="G88" r:id="rId65" display="https://gmatclub.com/forum/10kg-of-a-mixture-contains-30-sand-and-70-clay-in-order-t-82423.html" xr:uid="{1F670EC8-99EF-4226-9370-C082FB38EA89}"/>
    <hyperlink ref="G89" r:id="rId66" display="https://gmatclub.com/forum/in-a-corporation-50-percent-of-the-male-employees-and-99823.html" xr:uid="{4F47264A-EB04-48EC-BC9B-80EC145040B5}"/>
    <hyperlink ref="G90" r:id="rId67" display="https://gmatclub.com/forum/in-the-city-of-san-durango-60-people-own-cats-dogs-or-rab-143427.html" xr:uid="{880ABA97-E02D-4F45-B38E-586C730892D0}"/>
    <hyperlink ref="G92" r:id="rId68" display="https://gmatclub.com/forum/the-sum-of-prime-numbers-that-are-greater-than-60-but-less-136194.html" xr:uid="{384D1D9F-0D4E-463A-B4C9-2ED1C0A7CA24}"/>
    <hyperlink ref="G91" r:id="rId69" display="https://gmatclub.com/forum/if-p-q-1-and-p-and-q-are-positive-integers-which-of-the-144262.html" xr:uid="{E01BA3B6-D032-455B-8DA7-8186F77DE74D}"/>
    <hyperlink ref="G93" r:id="rId70" display="https://gmatclub.com/forum/find-the-unit-s-digit-in-the-product-306560.html" xr:uid="{448C7CCD-A2F7-411D-92C4-7BB3F42F5821}"/>
    <hyperlink ref="G94" r:id="rId71" display="https://gmatclub.com/forum/what-is-the-largest-power-of-3-contained-in-103525.html" xr:uid="{ECB02329-B3D7-4D5D-9ECE-C53D1DD0C409}"/>
    <hyperlink ref="G95" r:id="rId72" display="https://gmatclub.com/forum/a-positive-integer-n-is-a-perfect-number-provided-that-the-sum-of-all-219879.html" xr:uid="{D12249B1-5F10-4EF1-A5EA-CB76FCC3C6E7}"/>
    <hyperlink ref="G96" r:id="rId73" display="https://gmatclub.com/forum/the-decimal-d-is-formed-by-writing-in-succession-all-the-pos-160400.html" xr:uid="{EAF9A9A3-19B7-4230-BBBF-AE147684799B}"/>
    <hyperlink ref="G97" r:id="rId74" display="https://gmatclub.com/forum/the-sum-of-the-first-50-positive-even-integers-is-2550-what-is-the-83455.html" xr:uid="{FC0D8211-CD83-4430-8045-117CC5254AAA}"/>
    <hyperlink ref="G98" r:id="rId75" display="https://gmatclub.com/forum/what-is-the-smallest-positive-integer-k-such-that-the-107109.html" xr:uid="{E82399A1-9B61-4744-AB77-47E382773CF1}"/>
    <hyperlink ref="G99" r:id="rId76" display="https://gmatclub.com/forum/if-a-equals-the-sum-of-the-even-integers-from-2-to-20-inclusive-and-44130.html" xr:uid="{86895BC5-2053-43AB-9A5E-95356750918D}"/>
    <hyperlink ref="G100" r:id="rId77" display="https://gmatclub.com/forum/a-builder-wants-to-build-a-building-with-the-following-two-properties-369716.html" xr:uid="{9ED12147-6C76-422C-A0BC-9AA55B215CA1}"/>
    <hyperlink ref="G101" r:id="rId78" display="https://gmatclub.com/forum/there-were-5-candidates-alexa-bill-charlie-dan-and-ernie-vying-345111.html" xr:uid="{D322BF4A-BD54-4E92-ACA4-9BB36931E7CA}"/>
    <hyperlink ref="G105" r:id="rId79" display="https://gmatclub.com/forum/what-is-the-smallest-positive-integer-for-which-x-5-5-is-true-345445.html" xr:uid="{571F3996-1405-4876-BE5E-D53E152EA779}"/>
    <hyperlink ref="G103" r:id="rId80" display="https://gmatclub.com/forum/a-person-plans-to-visit-the-national-museum-once-each-month-in-a-year-365452.html" xr:uid="{2EE82959-7664-4A45-BD8C-A64E64665CAE}"/>
    <hyperlink ref="G102" r:id="rId81" display="https://gmatclub.com/forum/there-were-5-candidates-alexa-bill-charlie-dan-and-ernie-vying-345119.html" xr:uid="{19386011-5E22-4B01-B9DC-29048F3F8562}"/>
    <hyperlink ref="G104" r:id="rId82" display="https://gmatclub.com/forum/the-number-of-identical-books-bought-by-david-is-one-more-than-the-pri-341587.html" xr:uid="{049BA5A8-AC8E-424A-B41C-1B2B15A7F016}"/>
    <hyperlink ref="G106" r:id="rId83" display="https://gmatclub.com/forum/from-a-school-library-thirty-students-in-a-class-checked-out-an-avera-344498.html" xr:uid="{65E7B197-144B-4C70-8BDD-F52EA73DF8FD}"/>
    <hyperlink ref="G107" r:id="rId84" display="https://gmatclub.com/forum/a-salt-water-solution-that-contains-8-salt-by-volume-is-kept-in-the-371386.html" xr:uid="{1C9ACD8E-61F2-40D0-88A0-3902EF0EC50A}"/>
    <hyperlink ref="G108" r:id="rId85" display="https://gmatclub.com/forum/if-a-regular-hexagon-is-inscribed-in-a-circle-with-a-radius-of-4-the-153675.html" xr:uid="{9BCD34B9-442C-44EA-9D1A-346EA369BDBF}"/>
    <hyperlink ref="G109" r:id="rId86" display="https://gmatclub.com/forum/a-thin-piece-of-wire-40-meters-long-is-cut-into-two-pieces-one-piece-106671.html" xr:uid="{6EA49872-50E0-47AC-95C3-A071816AA4D2}"/>
    <hyperlink ref="G110" r:id="rId87" display="https://gmatclub.com/forum/which-of-the-following-lists-the-number-of-points-at-which-a-92274.html" xr:uid="{EC13B318-F152-4882-8ED4-93A5172C6D3D}"/>
    <hyperlink ref="G111" r:id="rId88" display="https://gmatclub.com/forum/a-small-rectangular-park-has-a-perimeter-of-560-feet-and-a-91118.html" xr:uid="{DA100609-4A2B-4B89-A93F-9B29D2D79F15}"/>
    <hyperlink ref="G113" r:id="rId89" display="https://gmatclub.com/forum/in-the-figure-above-equilateral-triangle-abc-is-inscribed-in-the-97393.html" xr:uid="{C64FF218-B014-4940-AA1F-8BBC97457A51}"/>
    <hyperlink ref="G112" r:id="rId90" display="https://gmatclub.com/forum/if-x-and-y-are-positive-numbers-such-that-x-y-1-which-of-the-205722.html" xr:uid="{CB21AEB8-CABD-4096-9AE1-E00168DF58D7}"/>
    <hyperlink ref="G114" r:id="rId91" display="https://gmatclub.com/forum/for-a-display-identical-cubic-boxes-are-stacked-in-square-160340.html" xr:uid="{761D3DD5-D2D1-4CCE-8E76-134749204C8C}"/>
    <hyperlink ref="G115" r:id="rId92" display="https://gmatclub.com/forum/for-the-cube-shown-above-what-is-the-degree-measure-of-pqr-13841.html" xr:uid="{13AE5D39-2A2F-45F6-BAB3-CBE709A65033}"/>
    <hyperlink ref="G116" r:id="rId93" display="https://gmatclub.com/forum/for-a-positive-integer-n-if-5-n-is-a-factor-of-20-but-5-n-1-is-no-227957.html" xr:uid="{559AE870-1622-4A6A-A6DB-8B5559C9CBA1}"/>
    <hyperlink ref="G117" r:id="rId94" display="https://gmatclub.com/forum/seven-cards-are-marked-with-the-letters-a-to-g-they-seven-cards-are-373277.html" xr:uid="{244254A6-8BAE-4AE9-8258-330A0551241B}"/>
    <hyperlink ref="G118" r:id="rId95" display="https://gmatclub.com/forum/an-empty-fuel-tank-is-filled-with-brand-z-gasoline-when-the-158332.html" xr:uid="{AA33F28C-0E17-499A-933A-6DBC71E40A47}"/>
    <hyperlink ref="G119" r:id="rId96" display="https://gmatclub.com/forum/half-of-a-large-pizza-is-cut-into-4-equal-sized-pieces-and-the-other-268221.html" xr:uid="{B65F0C18-917E-48DC-B0CA-CF5AC0FC2DB7}"/>
    <hyperlink ref="G120" r:id="rId97" display="https://gmatclub.com/forum/after-taxes-sally-takes-home-a-salary-of-j-5000-every-month-263912.html" xr:uid="{C042F0BC-1636-4C36-B72C-0466FB994EB4}"/>
    <hyperlink ref="G121" r:id="rId98" display="https://gmatclub.com/forum/a-tourist-purchased-a-total-of-1-500-worth-of-traveler-s-111369.html" xr:uid="{BE8EA9EE-8B2A-4986-91A5-EA68801E4825}"/>
    <hyperlink ref="G122" r:id="rId99" display="https://gmatclub.com/forum/the-principal-of-a-high-school-awarded-medals-of-excellence-to-45-stud-372949.html" xr:uid="{ED4A4554-F78F-47C9-88DF-7199F94F3919}"/>
    <hyperlink ref="G123" r:id="rId100" display="https://gmatclub.com/forum/a-special-documentary-show-was-attended-by-240-students-who-were-eith-372204.html" xr:uid="{2D3CED11-55D1-4EAE-9D03-C78929FF43A1}"/>
    <hyperlink ref="G124" r:id="rId101" display="https://gmatclub.com/forum/in-a-group-of-80-students-each-person-is-either-a-freshman-a-basebal-371657.html" xr:uid="{6AC3E61F-E91A-4BA0-8937-EAB1EDC96E69}"/>
    <hyperlink ref="G128" r:id="rId102" display="https://gmatclub.com/forum/a-class-was-tested-on-two-subjects-mathematics-and-physics-80-of-the-371354.html" xr:uid="{7F5E23F9-1358-44BD-9E63-6603011410D8}"/>
    <hyperlink ref="G126" r:id="rId103" display="https://gmatclub.com/forum/a-certain-company-with-118-employees-o-ered-three-di-erent-training-c-370715.html" xr:uid="{F198CD44-F9D0-4049-BD9E-92ADAE2CB7EC}"/>
    <hyperlink ref="G127" r:id="rId104" display="https://gmatclub.com/forum/adrian-owns-60-neckties-each-of-which-is-either-100-silk-or-100-pol-370853.html" xr:uid="{9F65CB0F-B987-4F3C-8318-EF73FFA6FB6C}"/>
    <hyperlink ref="G125" r:id="rId105" display="https://gmatclub.com/forum/in-a-class-of-60-students-23-play-hockey-15-play-basketball-and-20-p-334530.html" xr:uid="{70F6F018-7B40-480D-9C80-CE25FB232A7D}"/>
    <hyperlink ref="G129" r:id="rId106" display="https://gmatclub.com/forum/all-students-in-a-certain-law-school-are-in-either-first-second-or-t-285042.html" xr:uid="{04D76A53-D856-4F28-982F-3BF7A5EBD985}"/>
    <hyperlink ref="G130" r:id="rId107" display="https://gmatclub.com/forum/there-are-30-coins-in-a-bag-of-which-10-are-gold-if-25-of-the-coins-a-287563.html" xr:uid="{9A05C895-52D8-4653-A540-56290CDB91B2}"/>
    <hyperlink ref="G131" r:id="rId108" display="https://gmatclub.com/forum/all-the-high-school-students-in-a-private-school-have-opted-for-music-312922.html" xr:uid="{327739B3-8D67-4172-9474-15781C6112E1}"/>
    <hyperlink ref="G132" r:id="rId109" display="https://gmatclub.com/forum/of-the-students-at-north-state-university-1-6-are-math-majors-and-339349.html" xr:uid="{62FA5FDC-7F74-45E1-BD97-EA03389D87C7}"/>
    <hyperlink ref="G133" r:id="rId110" display="https://gmatclub.com/forum/in-a-certain-company-there-are-two-working-shifts-day-and-night-60-pe-347780.html" xr:uid="{AED6E2AF-8C89-45CE-AD60-0C2AE8C45F4A}"/>
    <hyperlink ref="G134" r:id="rId111" display="https://gmatclub.com/forum/in-a-certain-kindergarten-half-of-the-children-are-allergic-to-peanut-357408.html" xr:uid="{03EDB74B-3C1D-495B-A7EC-6C76E4713F78}"/>
    <hyperlink ref="G135" r:id="rId112" display="https://gmatclub.com/forum/in-an-exam-90-passed-history-and-85-passed-english-if-no-371088.html" xr:uid="{8C6A3034-8AC5-44C7-983F-9514978F7441}"/>
    <hyperlink ref="G136" r:id="rId113" display="https://gmatclub.com/forum/of-48-applicants-28-had-at-least-5-years-experience-30-had-371087.html" xr:uid="{14BCE662-C74B-4672-8D92-DEEBB1A9EFF8}"/>
    <hyperlink ref="G137" r:id="rId114" display="https://gmatclub.com/forum/if-5-x-5-x-3-124-5-y-what-is-y-in-terms-of-x-109080.html" xr:uid="{2201D291-1BED-463E-85F3-FA07927BD002}"/>
    <hyperlink ref="G138" r:id="rId115" display="https://gmatclub.com/forum/if-1-5-m-1-4-18-1-2-10-35-then-m-127321.html" xr:uid="{16DCDF1C-180D-4C07-AD75-321BFC8FCBCC}"/>
    <hyperlink ref="G139" r:id="rId116" display="https://gmatclub.com/forum/if-m-1-1-3-then-m-2-is-equal-to-144451.html" xr:uid="{02BF0DBF-C8D8-4D5C-9C74-AEFF30BC80E9}"/>
    <hyperlink ref="G140" r:id="rId117" display="https://gmatclub.com/forum/topic-137217.html" xr:uid="{76B11B77-17C6-4633-B085-A6B5D7697E7A}"/>
    <hyperlink ref="G155" r:id="rId118" display="https://gmatclub.com/forum/root-80-root-139868.html" xr:uid="{E1B4B14C-D6CC-4100-A93F-44A3580417E2}"/>
    <hyperlink ref="G141" r:id="rId119" display="https://gmatclub.com/forum/if-2-x-2-y-8-and-9-x-3-y-81-then-x-y-equals-132339.html" xr:uid="{C8D5D3B1-8F8E-4EA6-96F4-A92E06F3459C}"/>
    <hyperlink ref="G142" r:id="rId120" display="https://gmatclub.com/forum/what-is-the-unit-s-digit-of-101015.html" xr:uid="{011ED7A9-F4E8-42D0-A1A6-A402D5E78394}"/>
    <hyperlink ref="G143" r:id="rId121" display="https://gmatclub.com/forum/17-167781.html" xr:uid="{84026A5F-DE64-4E18-A255-44711CF00AE7}"/>
    <hyperlink ref="G144" r:id="rId122" display="https://gmatclub.com/forum/165-128873.html" xr:uid="{204B7BEA-F483-43D1-91C4-17D2A11CB0C2}"/>
    <hyperlink ref="G145" r:id="rId123" display="https://gmatclub.com/forum/if-x-and-k-are-integers-and-12-x-4-2x-1-2-k-3-2-what-168631.html" xr:uid="{BAF5EC1F-FD0F-4F1E-9AB4-C0D633C5259E}"/>
    <hyperlink ref="G146" r:id="rId124" display="https://gmatclub.com/forum/if-a-and-b-are-positive-integers-and-2-a-b-23-what-is-the-value-221346.html" xr:uid="{8375A050-D99A-43C7-8EDB-344770FC8225}"/>
    <hyperlink ref="G147" r:id="rId125" display="https://gmatclub.com/forum/what-is-the-value-of-m-in-the-equation-below-213137.html" xr:uid="{F8905B08-A6B4-4BC6-9741-6F7BCBCE3114}"/>
    <hyperlink ref="G148" r:id="rId126" display="https://gmatclub.com/forum/what-is-the-smallest-integer-n-for-which-25-n-143899.html" xr:uid="{ECE6ACD1-CD16-41C5-849B-2E8D2420E76E}"/>
    <hyperlink ref="G149" r:id="rId127" display="https://gmatclub.com/forum/if-2-x-5-and-4-y-20-what-is-the-266946.html" xr:uid="{32CB64AA-193C-452C-AAF0-7AA25A9D327C}"/>
    <hyperlink ref="G150" r:id="rId128" display="https://gmatclub.com/forum/what-is-the-least-integer-z-for-which-272044.html" xr:uid="{A1E47CC5-AD35-42B5-A482-5E0BB07ADC9F}"/>
    <hyperlink ref="G151" r:id="rId129" display="https://gmatclub.com/forum/if-7-3-4-n-7-what-is-the-value-of-n-278386.html" xr:uid="{E3ACB294-8E6D-4B3F-8218-5A741C736367}"/>
    <hyperlink ref="G152" r:id="rId130" display="https://gmatclub.com/forum/the-function-f-is-defined-by-f-x-x-10-for-215953.html" xr:uid="{DF0B2BB5-86D9-4E97-A514-84AE51F4E987}"/>
    <hyperlink ref="G153" r:id="rId131" display="https://gmatclub.com/forum/if-m-is-an-integer-such-that-2-2m-2-9-m-then-m-168777.html" xr:uid="{9FEA101A-EA0C-420E-B82E-1CBAB7A1A456}"/>
    <hyperlink ref="G154" r:id="rId132" display="https://gmatclub.com/forum/if-a-0-and-b-0-which-of-the-following-is-equivalent-to-a-b-a-b-368127.html" xr:uid="{0734532B-C1D1-4522-BC64-8966E2C6E0B5}"/>
    <hyperlink ref="G156" r:id="rId133" display="https://gmatclub.com/forum/which-of-the-following-is-nearest-in-value-to-371924.html" xr:uid="{4644772D-1C09-4707-AFC4-4650CBEB9DEF}"/>
    <hyperlink ref="G157" r:id="rId134" display="https://gmatclub.com/forum/14-358051.html" xr:uid="{84DA9B47-A741-4A17-8C2F-FA8FC9A69D02}"/>
    <hyperlink ref="G158" r:id="rId135" display="https://gmatclub.com/forum/if-3-n-3-1-2-what-is-n-356379.html" xr:uid="{2ADC7F99-F81B-47CC-A24F-B35E063DC70F}"/>
    <hyperlink ref="G159" r:id="rId136" display="https://gmatclub.com/forum/if-243-1-3-3-x-then-x-is-equal-to-346652.html" xr:uid="{95F5B3E9-8BE3-403A-A46F-8F9FE70141F9}"/>
    <hyperlink ref="G160" r:id="rId137" display="https://gmatclub.com/forum/if-m-4-1-2-4-1-3-4-1-4-then-the-value-of-m-is-93340.html" xr:uid="{06B04A74-7A76-45DC-8A46-7A5D8AAD679E}"/>
    <hyperlink ref="G161" r:id="rId138" display="https://gmatclub.com/forum/which-of-the-following-is-equal-to-216590.html" xr:uid="{97F56EC0-2B4E-4734-9D35-7FD2D151E85F}"/>
    <hyperlink ref="G162" r:id="rId139" display="https://gmatclub.com/forum/if-x-0-then-x-x-1-2-is-81600.html" xr:uid="{58385409-90ED-4184-BF27-EE94B0408AE3}"/>
    <hyperlink ref="G163" r:id="rId140" display="https://gmatclub.com/forum/sara-beth-jen-doug-and-felix-are-driving-to-visit-local-colleges-230949.html" xr:uid="{85F0D2A4-1FB1-462A-8BBD-B7C8FDAFAF9A}"/>
    <hyperlink ref="G164" r:id="rId141" display="https://gmatclub.com/forum/how-many-different-three-digit-multiples-of-5-can-be-54633.html" xr:uid="{B679F43D-76E9-4822-99ED-D21E41611230}"/>
    <hyperlink ref="G165" r:id="rId142" display="https://gmatclub.com/forum/how-many-4-digit-numbers-begin-with-an-odd-digit-and-end-with-an-even-288094.html" xr:uid="{4C3CC9B4-50F8-4072-ACAC-CF70918B0007}"/>
    <hyperlink ref="G166" r:id="rId143" display="https://gmatclub.com/forum/if-the-president-and-vice-president-must-sit-next-to-each-other-in-a-204729.html" xr:uid="{8D4B9AC8-9B36-4CB9-8C22-B156CE15D24C}"/>
    <hyperlink ref="G167" r:id="rId144" display="https://gmatclub.com/forum/there-are-8-books-in-a-shelf-that-consist-of-2-paperback-55427.html" xr:uid="{77C9F4DE-E4D5-45CC-A9EE-45720EA23A7D}"/>
    <hyperlink ref="G168" r:id="rId145" display="https://gmatclub.com/forum/the-6-seats-across-the-front-row-of-an-aeroplane-are-labeled-a-to-f-373318.html" xr:uid="{2C833AF0-2F7A-40AE-880F-FA4C63E669D7}"/>
    <hyperlink ref="G169" r:id="rId146" display="https://gmatclub.com/forum/fatima-is-organizing-the-order-of-events-on-the-final-day-of-a-women-s-373321.html" xr:uid="{BB3A321C-7244-4DB8-97F2-D18398F48A3D}"/>
    <hyperlink ref="G170" r:id="rId147" display="https://gmatclub.com/forum/a-certain-company-has-18-equally-qualified-applicants-for-60934.html" xr:uid="{5EC08635-5437-4E75-9723-B4038FE8E0F1}"/>
    <hyperlink ref="G171" r:id="rId148" display="https://gmatclub.com/forum/of-the-12-temporary-employees-in-a-certain-company-4-will-23131.html" xr:uid="{CB0A7ACF-DD7F-4FCA-8F38-998FAEFD3962}"/>
    <hyperlink ref="G172" r:id="rId149" display="https://gmatclub.com/forum/15-chess-players-take-part-in-a-tournament-every-player-55939.html" xr:uid="{346748E5-E7EF-4D9A-BFEE-08165F2851FC}"/>
    <hyperlink ref="G181" r:id="rId150" display="https://gmatclub.com/forum/if-p-is-a-positive-integer-and-the-least-common-multiple-of-373268.html" xr:uid="{C29AB10E-5C5C-4F7C-ADA6-1DAD108DB747}"/>
    <hyperlink ref="G182" r:id="rId151" display="https://gmatclub.com/forum/if-x-8-6-is-a-positive-integer-which-of-the-following-must-be-true-372701.html" xr:uid="{EA1A23DA-B18B-4090-A5D9-AC7012D801B1}"/>
    <hyperlink ref="G183" r:id="rId152" display="https://gmatclub.com/forum/the-least-common-multiple-of-two-numbers-is-1820-and-their-highest-com-366056.html" xr:uid="{63A581A3-C8D8-44D0-A64A-EEC40E9C724F}"/>
    <hyperlink ref="G184" r:id="rId153" display="https://gmatclub.com/forum/what-is-the-value-of-the-greatest-4-digit-positive-integer-divisible-366335.html" xr:uid="{0AAE0909-3077-4FFD-8D3D-F438D7ED249D}"/>
    <hyperlink ref="G185" r:id="rId154" display="https://gmatclub.com/forum/how-many-even-numbers-between-1-and-300-are-divisible-by-13-but-not-by-372115.html" xr:uid="{DA3D76E0-66D7-4B0B-9CDA-26ED27AAB202}"/>
    <hyperlink ref="G186" r:id="rId155" display="https://gmatclub.com/forum/in-the-xy-plane-what-is-the-slope-of-a-line-that-is-perpendicular-to-342256.html" xr:uid="{30036DF5-6C43-4BF9-B6D8-63E843202310}"/>
    <hyperlink ref="G187" r:id="rId156" display="https://gmatclub.com/forum/what-is-the-area-of-the-quadrilateral-in-the-coordinate-system-shown-367723.html" xr:uid="{68C364FE-C10C-49BF-9D0A-E944D49F0EB5}"/>
    <hyperlink ref="G188" r:id="rId157" display="https://gmatclub.com/forum/if-in-the-figure-above-the-area-of-the-triangle-aob-is-30-and-the-353663.html" xr:uid="{7BF7BA91-B8E1-47CB-BA36-0858B7832132}"/>
    <hyperlink ref="G189" r:id="rId158" display="https://gmatclub.com/forum/in-the-xy-plane-the-graphs-of-x-3-and-y-6-intersect-at-point-p-369379.html" xr:uid="{C0E1B3BB-0E67-457A-95AE-079A584CBB60}"/>
    <hyperlink ref="G190" r:id="rId159" display="https://gmatclub.com/forum/in-a-rectangular-coordinate-system-point-m-lies-on-the-x-axis-343729.html" xr:uid="{BA85C833-4E3D-42ED-B992-EF7A2CAFEDDF}"/>
    <hyperlink ref="G191" r:id="rId160" display="https://gmatclub.com/forum/a-line-can-be-expressed-in-the-slope-intercept-form-y-mx-b-where-343810.html" xr:uid="{A45A99C3-D358-478F-B773-2671B6AE9802}"/>
    <hyperlink ref="G192" r:id="rId161" display="https://gmatclub.com/forum/in-the-x-y-coordinate-plane-what-is-the-distance-from-p-2-8-to-q-343695.html" xr:uid="{63AF79BF-1FEF-4137-9CAE-CC8B3F10BBC5}"/>
    <hyperlink ref="G193" r:id="rId162" display="https://gmatclub.com/forum/in-which-year-did-sales-increase-by-the-greatest-percentage-over-the-p-299776.html" xr:uid="{4CDCB460-B087-4F8F-B2BB-78E03E117D45}"/>
    <hyperlink ref="G194" r:id="rId163" display="https://gmatclub.com/forum/a-right-circular-cylinder-having-the-radius-of-its-base-as-2-centimete-373391.html" xr:uid="{C6494301-BB94-48A8-9FC2-47F88D298ACC}"/>
    <hyperlink ref="G195" r:id="rId164" display="https://gmatclub.com/forum/eighty-percent-of-walruses-at-a-zoo-weigh-in-excess-of-a-half-ton-and-372488.html" xr:uid="{337EDAB8-F80C-4C44-A852-F6E05D2D0C73}"/>
    <hyperlink ref="G196" r:id="rId165" display="https://gmatclub.com/forum/if-y-is-an-integer-then-the-least-possible-value-of-23-5y-is-139867.html" xr:uid="{5830F33A-B163-40D6-BB44-01DEB3666678}"/>
    <hyperlink ref="G197" r:id="rId166" display="https://gmatclub.com/forum/if-a-fair-6-sided-die-is-rolled-three-times-what-is-the-probability-208141.html" xr:uid="{D744241F-300A-4A2B-AE9B-E087DBD629C1}"/>
    <hyperlink ref="G199" r:id="rId167" display="https://gmatclub.com/forum/what-is-the-units-digit-of-the-solution-to-217680.html" xr:uid="{1DD0D776-DCFE-4D6F-9413-0911299745C8}"/>
    <hyperlink ref="G198" r:id="rId168" display="https://gmatclub.com/forum/if-x-3-is-a-multiple-of-two-what-is-the-next-larger-multiple-of-two-304459.html" xr:uid="{302E8935-3C33-41A5-AE53-DFEB69A66E31}"/>
    <hyperlink ref="G200" r:id="rId169" display="https://gmatclub.com/forum/john-has-13-ten-dollar-bills-11-five-dollar-bills-and-17-one-dollar-308033.html" xr:uid="{FFB75499-9F35-4FD0-87A5-C35C3762E60C}"/>
    <hyperlink ref="G201" r:id="rId170" display="https://gmatclub.com/forum/superior-security-recently-discovered-a-computer-on-its-network-had-be-312707.html" xr:uid="{8BCBF7D4-E5E6-461C-929F-6DBF857F83D2}"/>
    <hyperlink ref="G202" r:id="rId171" display="https://gmatclub.com/forum/if-there-is-an-equal-probability-of-a-child-being-born-a-boy-83644.html" xr:uid="{8722BC40-12BB-4843-9E88-161E188BD628}"/>
    <hyperlink ref="G204" r:id="rId172" display="https://gmatclub.com/forum/a-9-character-numeric-passcode-is-constructed-at-random-if-the-last-n-263364.html" xr:uid="{CAFA32E5-4FFA-4C41-9B9F-5ABFD52469FB}"/>
    <hyperlink ref="G203" r:id="rId173" display="https://gmatclub.com/forum/approximately-how-many-revolutions-will-be-made-by-a-car-tire-with-a-211689.html" xr:uid="{82F13F64-3B01-4858-99F7-2C3CD295C48D}"/>
    <hyperlink ref="G205" r:id="rId174" display="https://gmatclub.com/forum/if-x-0-what-is-the-least-possible-value-of-2-5x-x-373303.html" xr:uid="{F3FD5330-5D03-4DBB-8B2A-8983DF160230}"/>
    <hyperlink ref="G206" r:id="rId175" display="https://gmatclub.com/forum/the-median-value-of-a-set-of-9-positive-integers-is-6-if-the-only-mod-305768.html" xr:uid="{55572AC4-6E83-4140-B184-58E034258A29}"/>
    <hyperlink ref="G207" r:id="rId176" display="https://gmatclub.com/forum/the-data-set-above-contains-two-unknown-values-x-and-y-where-x-y-373324.html" xr:uid="{6550D5E9-68AB-41F7-9C1F-15289534CFD7}"/>
    <hyperlink ref="G208" r:id="rId177" display="https://gmatclub.com/forum/a-cinema-offers-two-types-of-ticket-standard-and-vip-both-types-373334.html" xr:uid="{53C92FB3-07D9-4CA9-B2CD-F3CBDF138335}"/>
    <hyperlink ref="G209" r:id="rId178" display="https://gmatclub.com/forum/nine-positive-integers-are-contained-in-set-n-the-median-of-set-n-is-372928.html" xr:uid="{0D044B72-8CF2-43B2-A00D-EAEC16E43713}"/>
    <hyperlink ref="G210" r:id="rId179" display="https://gmatclub.com/forum/if-set-s-consists-of-5-consecutive-integers-and-the-average-of-set-s-369062.html" xr:uid="{26F942B5-99EA-4E07-8958-EDF17D31734D}"/>
    <hyperlink ref="G211" r:id="rId180" display="https://gmatclub.com/forum/if-the-average-arithmetic-mean-of-the-four-numbers-m-2m-1-3m-368612.html" xr:uid="{5DF96BC7-F0E2-479B-A6DD-B48FD1BC1981}"/>
    <hyperlink ref="G212" r:id="rId181" display="https://gmatclub.com/forum/in-an-inter-state-mathematics-olympiad-the-distribution-of-the-scores-371306.html" xr:uid="{E877120E-7561-4815-9570-2235D2A453A5}"/>
    <hyperlink ref="G213" r:id="rId182" display="https://gmatclub.com/forum/in-the-infinite-sequence-q-each-term-qn-qn-1-r-where-n-1-qn-372920.html" xr:uid="{202E5F95-1BB2-4333-BB4A-A766962AD33C}"/>
    <hyperlink ref="G214" r:id="rId183" display="https://gmatclub.com/forum/a-manufacturer-makes-and-sells-2-products-p-and-q-the-revenue-from-t-242847.html" xr:uid="{57A39924-7F46-453F-B0AF-065C13D02D90}"/>
    <hyperlink ref="G215" r:id="rId184" display="https://gmatclub.com/forum/a-rectangle-is-drawn-in-a-standard-xy-coordinate-plane-if-the-sides-282504.html" xr:uid="{355CA2A3-DA0E-495D-85D1-5386F8051772}"/>
    <hyperlink ref="G216" r:id="rId185" display="https://gmatclub.com/forum/if-0-y-1-then-which-of-the-following-inequalities-must-be-true-372308.html" xr:uid="{716E9D29-54DD-4B59-A107-7B3AB87941E9}"/>
    <hyperlink ref="G217" r:id="rId186" display="https://gmatclub.com/forum/what-is-the-probability-that-all-digits-of-a-certain-5-digit-password-373713.html" xr:uid="{662AB46E-48B9-4BE1-8416-25B47F921886}"/>
    <hyperlink ref="G218" r:id="rId187" display="https://gmatclub.com/forum/the-ratio-of-pens-and-students-in-the-class-is-34-9-when-each-student-373700.html" xr:uid="{C5120950-31CA-49CE-8E9C-8AEFC9618023}"/>
    <hyperlink ref="G219" r:id="rId188" display="https://gmatclub.com/forum/a-small-company-employs-3-men-and-5-women-if-a-team-of-56037.html" xr:uid="{96201BE9-7C9E-44EE-9F92-6FFC26AD75A8}"/>
    <hyperlink ref="G220" r:id="rId189" display="https://gmatclub.com/forum/edward-invested-five-ninths-of-his-money-at-an-annual-rate-of-2r-comp-372905.html" xr:uid="{4E053AAB-3100-4FD6-A5B4-136448BF21AB}"/>
    <hyperlink ref="G221" r:id="rId190" display="https://gmatclub.com/forum/if-x-and-y-are-distinct-single-digit-positive-integers-what-is-the-min-332642.html" xr:uid="{2DC58762-3B07-4CB1-89EA-8A6AC857EF64}"/>
    <hyperlink ref="G222" r:id="rId191" display="https://gmatclub.com/forum/in-the-figure-shown-pqrs-is-a-square-t-is-the-midpoint-of-side-ps-311046.html" xr:uid="{9623B0FC-5AEC-4A9C-AC89-2B197007FF31}"/>
    <hyperlink ref="G223" r:id="rId192" display="https://gmatclub.com/forum/q-is-a-three-digit-number-in-which-the-hundreds-digit-is-greater-than-371375.html" xr:uid="{0BF7ECFE-2BEB-44B0-8B2D-C5F1F452A08C}"/>
    <hyperlink ref="G224" r:id="rId193" display="https://gmatclub.com/forum/if-the-cost-price-of-20-articles-is-equal-to-the-selling-price-of-103145.html" xr:uid="{6936A4E2-186B-4E95-84BE-1FF28D4F5950}"/>
    <hyperlink ref="G225" r:id="rId194" display="https://gmatclub.com/forum/from-a-group-of-7-men-and-6-women-five-persons-are-to-be-selected-to-226167.html" xr:uid="{D4E36592-66EA-47F0-BFF1-E74E09112EC6}"/>
    <hyperlink ref="G226" r:id="rId195" display="https://gmatclub.com/forum/of-the-following-expressions-which-one-has-the-smallest-value-372167.html" xr:uid="{389122D9-A918-4B75-BCF8-A04BD06A1058}"/>
    <hyperlink ref="G227" r:id="rId196" display="https://gmatclub.com/forum/what-is-the-minimum-value-of-z-for-which-z-2-z-3-4-0-is-not-true-372212.html" xr:uid="{7017031C-6C3A-4CAC-B0B7-389D3A235755}"/>
    <hyperlink ref="G228" r:id="rId197" display="https://gmatclub.com/forum/which-of-the-following-is-equivalent-to-13-8-7x-85-a-x-373275.html" xr:uid="{A3D99088-5024-4496-8417-7922CE73F153}"/>
    <hyperlink ref="G229" r:id="rId198" display="https://gmatclub.com/forum/1-226039.html" xr:uid="{4A2C7B44-6B9D-4577-9082-950AEF0C6828}"/>
    <hyperlink ref="G230" r:id="rId199" display="https://gmatclub.com/forum/what-is-the-sum-of-all-possible-value-of-x-for-which-4-x-2-x-320479.html" xr:uid="{A31E3251-15F5-4B39-A676-CE8059F873E8}"/>
    <hyperlink ref="G231" r:id="rId200" display="https://gmatclub.com/forum/for-how-many-integers-x-is-3-x-x-372264.html" xr:uid="{E1445F32-D7B1-4089-91B7-DA510D5253CC}"/>
    <hyperlink ref="G232" r:id="rId201" display="https://gmatclub.com/forum/on-a-number-line-a-b-c-d-the-distance-from-a-to-b-is-1-4-of-the-372731.html" xr:uid="{9C15C1FE-795F-4CB2-9170-97EA03EEE74A}"/>
    <hyperlink ref="G233" r:id="rId202" display="https://gmatclub.com/forum/last-year-a-certain-public-transportation-system-sold-an-average-62598.html" xr:uid="{BCD1A455-D37D-49CC-9F45-8C34E20A5ED8}"/>
    <hyperlink ref="G234" r:id="rId203" display="https://gmatclub.com/forum/two-men-a-and-b-walk-from-p-to-q-a-distance-of-21-km-at-rates-3-and-287602.html" xr:uid="{CBEFEC11-C002-4216-A69C-EEFEB0387A17}"/>
    <hyperlink ref="G235" r:id="rId204" display="https://gmatclub.com/forum/pipe-a-can-fill-a-tank-in-3-hours-pipe-b-can-empty-the-same-153412.html" xr:uid="{42D8AB1F-0344-4E28-8CAE-D90A376E8E6F}"/>
    <hyperlink ref="G236" r:id="rId205" display="https://gmatclub.com/forum/there-are-12-red-balls-10-blue-balls-15-green-balls-and-9-black-ball-287614.html" xr:uid="{9D9D6883-202D-46F1-A950-75099270DE20}"/>
    <hyperlink ref="G237" r:id="rId206" display="https://gmatclub.com/forum/a-factory-that-employs-1000-assembly-line-workers-pays-each-86477.html" xr:uid="{D6F56F20-F46A-4F6D-91E4-B21B2F938D32}"/>
    <hyperlink ref="G238" r:id="rId207" display="https://gmatclub.com/forum/a-leak-in-the-bottom-of-a-tank-can-empty-the-full-tank-in-6-hours-291810.html" xr:uid="{F871AC35-B1A6-49A1-B5B1-17F26877A602}"/>
    <hyperlink ref="G239" r:id="rId208" display="https://gmatclub.com/forum/solution-y-is-40-percent-sugar-by-volume-and-solution-x-is-20-percent-185609.html" xr:uid="{1F2A74B3-CA9E-49A1-B7DF-9BED6B93A079}"/>
    <hyperlink ref="G240" r:id="rId209" display="https://gmatclub.com/forum/joseph-bought-two-varieties-of-rice-costing-5-cents-per-127602.html" xr:uid="{80C0E96E-0EC5-41F7-8BDD-7524BCEEEB63}"/>
    <hyperlink ref="G241" r:id="rId210" display="https://gmatclub.com/forum/andrew-and-stephen-drive-on-the-highway-in-the-same-direction-at-respe-77984.html" xr:uid="{CF3D503D-420E-429E-A20E-480DB79167F9}"/>
    <hyperlink ref="G242" r:id="rId211" display="https://gmatclub.com/forum/a-trader-has-400kg-of-rice-a-part-of-which-he-sells-at-168881.html" xr:uid="{D1DC7070-F8FD-498A-B3FD-B3CE5F11C690}"/>
    <hyperlink ref="G243" r:id="rId212" display="https://gmatclub.com/forum/adam-and-brianna-plan-to-install-a-new-tile-floor-in-a-classroom-adam-186295.html" xr:uid="{F4A6CC9F-4049-4DCE-9B78-EFD09A5C45E5}"/>
    <hyperlink ref="G244" r:id="rId213" display="https://gmatclub.com/forum/a-car-traveled-75-of-the-way-from-town-a-to-town-b-by-traveling-at-t-110109.html" xr:uid="{D6921A61-B9FE-4560-AF3C-18A0831AB3A4}"/>
    <hyperlink ref="G245" r:id="rId214" display="https://gmatclub.com/forum/what-is-the-remainder-when-43-86-is-divided-by-134778.html" xr:uid="{C589F18D-E812-49F5-B304-ABBDDC27E491}"/>
    <hyperlink ref="G246" r:id="rId215" display="https://gmatclub.com/forum/if-s-and-t-are-positive-integers-such-that-s-t-64-12-which-135190.html" xr:uid="{C9A5456C-C969-4594-8430-6C626356F1BC}"/>
    <hyperlink ref="G247" r:id="rId216" display="https://gmatclub.com/forum/a-number-when-divided-by-a-divisor-leaves-a-remainder-of-44257.html" xr:uid="{67CD0048-A8A6-4D4C-ADD2-F756F03D428C}"/>
    <hyperlink ref="G248" r:id="rId217" display="https://gmatclub.com/forum/if-n-and-y-are-positive-integers-and-450y-n-3-which-of-the-following-92562.html" xr:uid="{A7E95A57-76A1-4244-A3E1-42C4AD767386}"/>
    <hyperlink ref="G249" r:id="rId218" display="https://gmatclub.com/forum/positive-integer-n-leaves-a-remainder-of-4-after-division-by-93752.html" xr:uid="{924A14DA-10F8-4FAC-8A29-26D1CE5C96F8}"/>
    <hyperlink ref="G251" r:id="rId219" display="https://gmatclub.com/forum/what-is-the-greatest-prime-factor-of-104757.html" xr:uid="{71167A2D-27A9-4E50-826F-34185E880A55}"/>
    <hyperlink ref="G250" r:id="rId220" display="https://gmatclub.com/forum/when-51-25-is-divided-by-13-the-remainder-obtained-is-130220.html" xr:uid="{B36335EC-6ACD-4620-BF3C-C24EED113F5F}"/>
    <hyperlink ref="G252" r:id="rId221" display="https://gmatclub.com/forum/when-positive-integer-x-is-divided-by-positive-integer-y-106493.html" xr:uid="{BC158688-9EA8-4760-AF06-34396E80AC7A}"/>
    <hyperlink ref="G253" r:id="rId222" display="https://gmatclub.com/forum/how-many-integers-from-0-to-50-inclusive-have-a-remainder-76984.html" xr:uid="{7D2816CF-FD14-48E3-9D2B-21CA3F4FA78C}"/>
    <hyperlink ref="G254" r:id="rId223" display="https://gmatclub.com/forum/if-an-integer-n-is-to-be-selected-at-random-from-1-to-100-inclusive-222078.html" xr:uid="{90EFA691-F5F0-449D-A31D-2243286EE390}"/>
    <hyperlink ref="G255" r:id="rId224" display="https://gmatclub.com/forum/if-x-is-the-product-of-the-integers-from-1-to-150-inclusive-161894.html" xr:uid="{F4D8974E-AAF4-4C26-BCF5-F8C644549743}"/>
    <hyperlink ref="G256" r:id="rId225" display="https://gmatclub.com/forum/what-is-the-lowest-positive-integer-that-is-divisible-by-each-of-the-138733.html" xr:uid="{AE810718-BF91-4536-B06E-00B2AFED7CD3}"/>
    <hyperlink ref="G257" r:id="rId226" display="https://gmatclub.com/forum/how-many-of-the-integers-that-satisfy-the-inequality-x-2-x-134194.html" xr:uid="{2DED9773-F1CA-4255-B930-D762E34C205F}"/>
    <hyperlink ref="G258" r:id="rId227" display="https://gmatclub.com/forum/if-x-is-positive-which-of-the-following-could-be-correct-ordering-of-71070.html" xr:uid="{F97726EC-1450-4E71-958C-C30F8C428BC8}"/>
    <hyperlink ref="G259" r:id="rId228" display="https://gmatclub.com/forum/last-sunday-a-certain-store-sold-copies-of-newspaper-a-for-1-00-each-101739.html" xr:uid="{01596F3A-000B-46EF-97B7-E6C71EC4F23A}"/>
    <hyperlink ref="G260" r:id="rId229" display="https://gmatclub.com/forum/for-every-integer-k-from-1-to-10-inclusive-the-kth-term-of-a-certain-88874.html" xr:uid="{18761DD1-16EB-4EEE-B999-BF60393F69B8}"/>
    <hyperlink ref="G261" r:id="rId230" display="https://gmatclub.com/forum/if-x-y-2-z-4-which-of-the-following-statements-could-be-100465.html" xr:uid="{E5F0E897-496B-4907-B2E1-93EFF5A7A480}"/>
    <hyperlink ref="G262" r:id="rId231" display="https://gmatclub.com/forum/of-the-480-cars-on-the-lot-at-a-dealership-1-4-are-hybrids-if-1-2-of-259757.html" xr:uid="{7EF5DB45-0466-41C4-8DC7-87782C13E7EC}"/>
    <hyperlink ref="G263" r:id="rId232" display="https://gmatclub.com/forum/which-of-the-following-fractions-is-closest-to-220300.html" xr:uid="{4811F48E-78E9-4F25-9075-5AB2E8B59644}"/>
    <hyperlink ref="G265" r:id="rId233" display="https://gmatclub.com/forum/if-x-x-x-which-of-the-following-must-be-true-about-x-68886.html" xr:uid="{17BC0F32-36C7-4DBA-910B-57621572D5B9}"/>
    <hyperlink ref="G266" r:id="rId234" display="https://gmatclub.com/forum/if-x-is-a-positive-integer-then-which-of-the-following-is-always-true-374569.html" xr:uid="{B3E5D144-AA8A-43E1-BFE2-C466B481BD3E}"/>
    <hyperlink ref="G264" r:id="rId235" display="https://gmatclub.com/forum/f-n-is-an-even-positive-integer-and-n-10-then-n-2-n-1-n-374559.html" xr:uid="{B9A6E030-3F76-44D2-9CA0-9B3B62EF0924}"/>
    <hyperlink ref="G267" r:id="rId236" display="https://gmatclub.com/forum/what-is-the-sum-of-odd-integers-from-35-to-85-inclusive-221343.html" xr:uid="{AEC5FCD3-A952-4D38-B602-047878C68828}"/>
    <hyperlink ref="G271" r:id="rId237" display="https://gmatclub.com/forum/miguel-is-mixing-up-a-salad-dressing-regardless-of-the-number-of-serv-109740.html" xr:uid="{AD7644EE-9DB4-4310-8F76-2FB7D3C13266}"/>
    <hyperlink ref="G272" r:id="rId238" display="https://gmatclub.com/forum/how-many-numbers-between-200-and-400-begin-or-end-with-149527.html" xr:uid="{610DF62C-20D3-425B-B5F8-9F257EEEE42E}"/>
    <hyperlink ref="G268" r:id="rId239" display="https://gmatclub.com/forum/health-insurance-plan-a-requires-the-insured-to-pay-1000-or-106447.html" xr:uid="{96EB3F90-5C91-4937-B83A-B8E79C03BEAD}"/>
    <hyperlink ref="G269" r:id="rId240" display="https://gmatclub.com/forum/the-addition-problem-above-shows-four-of-the-24-different-integers-tha-104166.html" xr:uid="{04768C79-1C09-4E81-9579-F0085E67731C}"/>
    <hyperlink ref="G270" r:id="rId241" display="https://gmatclub.com/forum/if-you-divide-7-131-by-5-which-remainder-do-you-get-83350.html" xr:uid="{D9A44C19-0CCC-4837-AD87-78C78821ED8E}"/>
    <hyperlink ref="G273" r:id="rId242" display="https://gmatclub.com/forum/at-a-certain-college-there-are-twice-as-many-english-majors-85632.html" xr:uid="{C94BAE15-241A-4C62-AD65-24CFDEDFF9FD}"/>
    <hyperlink ref="G274" r:id="rId243" display="https://gmatclub.com/forum/if-n-is-a-positive-integer-how-many-of-the-ten-digits-from-167272.html" xr:uid="{C0533E6C-1F7A-425D-82C6-AEB9358634F8}"/>
    <hyperlink ref="G275" r:id="rId244" display="https://gmatclub.com/forum/a-baker-filled-with-a-measuring-cup-with-3-4-cup-water-he-poured-220066.html" xr:uid="{ED04BF96-84A7-412C-A3CA-E880FAAEFCB9}"/>
    <hyperlink ref="G283" r:id="rId245" display="https://gmatclub.com/forum/for-how-many-integer-values-of-x-is-x-3-x-1-x-231928.html" xr:uid="{E32384D2-BF58-41AA-828D-7373A5C52633}"/>
    <hyperlink ref="G276" r:id="rId246" display="https://gmatclub.com/forum/company-c-sells-a-line-of-25-products-with-an-average-retail-23415.html" xr:uid="{F50C84DD-493B-42D5-A072-4B3A6E4AC590}"/>
    <hyperlink ref="G277" r:id="rId247" display="https://gmatclub.com/forum/the-average-of-5-consecutive-integers-starting-with-m-as-the-first-int-213222.html" xr:uid="{887310CC-F621-4DFE-BE58-73FE97EA5BAA}"/>
    <hyperlink ref="G284" r:id="rId248" display="https://gmatclub.com/forum/the-number-can-be-expressed-as-63-36-3-1-2-1-2-can-be-expresse-245521.html" xr:uid="{477FCB9B-5FC5-4F33-90C0-A7D892786F56}"/>
    <hyperlink ref="G278" r:id="rId249" display="https://gmatclub.com/forum/shawana-made-a-schedule-for-reading-books-during-4-weeks-28-days-of-242853.html" xr:uid="{E0F9E901-115D-4389-AD79-57E09384EFEF}"/>
    <hyperlink ref="G279" r:id="rId250" display="https://gmatclub.com/forum/if-1-2-of-the-air-in-a-tank-is-removed-with-each-stroke-of-a-66101.html" xr:uid="{7F1E0796-06DC-4BE5-858A-DCA04285CF0F}"/>
    <hyperlink ref="G280" r:id="rId251" display="https://gmatclub.com/forum/at-a-certain-university-the-ratio-of-the-number-of-teaching-assistant-79240.html" xr:uid="{99C71442-6291-4649-97B9-5DBA7830A9AB}"/>
    <hyperlink ref="G281" r:id="rId252" display="https://gmatclub.com/forum/on-a-certain-day-orangeade-was-made-by-mixing-a-certain-140244.html" xr:uid="{4C693EAE-3380-48CE-9932-19B465E49B43}"/>
    <hyperlink ref="G285" r:id="rId253" display="https://gmatclub.com/forum/john-and-mary-were-each-paid-x-dollars-in-advance-to-do-a-144782.html" xr:uid="{901F60E8-E0D2-4B18-B39E-3A29C600FD13}"/>
    <hyperlink ref="G286" r:id="rId254" display="https://gmatclub.com/forum/what-is-the-sum-of-all-3-digit-numbers-that-leave-a-remainde-82028.html" xr:uid="{F9E11930-1143-479C-A0C0-B5CA68BF9A0F}"/>
    <hyperlink ref="G282" r:id="rId255" display="https://gmatclub.com/forum/in-a-numerical-table-with-10-rows-and-10-columns-each-entry-is-either-245517.html" xr:uid="{5F449905-D849-4838-9624-74360C2B2954}"/>
    <hyperlink ref="G287" r:id="rId256" display="https://gmatclub.com/forum/if-k-is-a-common-multiple-of-75-98-and-140-which-of-the-161647.html" xr:uid="{C18E5DC4-180E-4D41-92C6-4C10DDC87048}"/>
    <hyperlink ref="G288" r:id="rId257" display="https://gmatclub.com/forum/mark-bought-a-set-of-6-flower-pots-of-different-sizes-at-a-71681.html" xr:uid="{02453F8E-32BC-43AF-A4D4-C1914B48E4AA}"/>
    <hyperlink ref="G289" r:id="rId258" display="https://gmatclub.com/forum/what-is-the-sum-of-all-3-digit-positive-integers-that-can-be-formed-us-78143.html" xr:uid="{48FFF3B1-2231-4DFB-B626-44BD3F3F3201}"/>
    <hyperlink ref="G290" r:id="rId259" display="https://gmatclub.com/forum/jack-is-now-14-years-older-than-bill-if-in-10-years-jack-144435.html" xr:uid="{FB3E3C96-2E7A-4596-88EA-526CB45D5C92}"/>
    <hyperlink ref="G291" r:id="rId260" display="https://gmatclub.com/forum/the-average-distance-between-the-sun-and-a-certain-planet-is-approxima-140733.html" xr:uid="{7F4D7C23-6238-4741-BE56-44886CD259D2}"/>
    <hyperlink ref="G292" r:id="rId261" display="https://gmatclub.com/forum/rates-for-having-a-manuscript-typed-at-a-certain-typing-65312.html" xr:uid="{EB72FEE9-CA55-4DC0-89A6-EAD15ACA5A5A}"/>
    <hyperlink ref="G293" r:id="rId262" display="https://gmatclub.com/forum/equal-amounts-of-water-were-poured-into-two-empty-jars-of-different-ca-98962.html" xr:uid="{6128F147-2E4A-413E-9BB8-6F9B8FF7E7AF}"/>
    <hyperlink ref="G294" r:id="rId263" display="https://gmatclub.com/forum/for-what-values-of-k-will-the-pair-of-equations-3x-4y-12-and-kx-44491.html" xr:uid="{2BEDA77D-C0EE-46F0-B540-504322D08EFF}"/>
    <hyperlink ref="G295" r:id="rId264" display="https://gmatclub.com/forum/at-a-picnic-there-were-3-times-as-many-adults-as-children-143140.html" xr:uid="{76A4ADED-EB21-42E7-8E74-2647230416D0}"/>
    <hyperlink ref="G296" r:id="rId265" display="https://gmatclub.com/forum/the-vertices-of-a-rectangle-in-the-standard-x-y-coordinate-place-are-160761.html" xr:uid="{C7039B62-9052-42DF-8FE2-5996DA4F9FAA}"/>
    <hyperlink ref="G297" r:id="rId266" display="https://gmatclub.com/forum/a-cubical-block-of-metal-weighs-6-pounds-how-much-will-another-cube-195604.html" xr:uid="{214B1AA3-A036-4A1C-BEFD-9AE827A8B915}"/>
    <hyperlink ref="G298" r:id="rId267" display="https://gmatclub.com/forum/a-number-when-divided-by-36-leaves-a-reminder-of-23-which-o-123719.html" xr:uid="{26634198-F1B3-4716-8FC7-D22BAAC9D13B}"/>
    <hyperlink ref="G299" r:id="rId268" display="https://gmatclub.com/forum/a-ladder-25-feet-long-is-leaning-against-a-wall-that-is-perpendicular-130364.html" xr:uid="{177763C5-DAA4-4699-8136-0C1266032BAD}"/>
    <hyperlink ref="G300" r:id="rId269" display="https://gmatclub.com/forum/an-empty-pool-being-filled-with-water-at-a-constant-rate-takes-8-hours-144436.html" xr:uid="{C851EE51-FA8B-4948-8CCF-3FE10226C177}"/>
    <hyperlink ref="G301" r:id="rId270" display="https://gmatclub.com/forum/the-probability-that-a-family-with-6-children-has-exactly-88945.html" xr:uid="{6B5AC2E7-DDF3-48D3-9B12-37A1ADEE534A}"/>
    <hyperlink ref="G302" r:id="rId271" display="https://gmatclub.com/forum/if-the-lcm-of-a-and-b-is-72-and-their-hcf-is-6-what-is-the-137562.html" xr:uid="{FB577231-D0F8-4F92-9693-015DD9E36926}"/>
    <hyperlink ref="G303" r:id="rId272" display="https://gmatclub.com/forum/if-a-b-1-3-b-c-2-c-d-1-2-d-e-3-and-e-f-1-4-the-171692.html" xr:uid="{619156DF-3C74-4ADC-A53D-3034B11F268B}"/>
    <hyperlink ref="G304" r:id="rId273" display="https://gmatclub.com/forum/the-number-of-stamps-that-kaye-and-alberto-had-were-in-the-98116.html" xr:uid="{2E13A7DA-77A9-4A39-9889-9048857E21C2}"/>
    <hyperlink ref="G305" r:id="rId274" display="https://gmatclub.com/forum/pumps-a-b-and-c-operate-at-their-respective-constant-rates-pumps-a-91124.html" xr:uid="{073EB2ED-F64E-4DCD-B754-CEE53E977F91}"/>
    <hyperlink ref="G306" r:id="rId275" display="https://gmatclub.com/forum/if-p-is-the-product-of-the-integers-from-1-to-30-inclusive-what-is-137721.html" xr:uid="{AAB31851-EBD8-4E93-A6EE-70FA873223B0}"/>
    <hyperlink ref="G308" r:id="rId276" xr:uid="{4939A64E-C18B-4768-A4B9-9E0998119F3F}"/>
    <hyperlink ref="G309" r:id="rId277" xr:uid="{52E432D1-E5BC-4826-80C7-344D96B766D4}"/>
    <hyperlink ref="G310" r:id="rId278" xr:uid="{410D50D1-0CB8-4827-BE53-DAEA2E3D88DE}"/>
    <hyperlink ref="G312" r:id="rId279" xr:uid="{EC52FE8F-D711-450A-80E2-3651472BE2A2}"/>
    <hyperlink ref="G313" r:id="rId280" xr:uid="{539AEA2B-10A4-4D33-8AA7-BA4E8038BB95}"/>
    <hyperlink ref="G314" r:id="rId281" xr:uid="{A1C03B30-21FA-4C0A-8516-435FA1C0216C}"/>
    <hyperlink ref="G315" r:id="rId282" xr:uid="{6816479E-1686-4FF4-BB3F-A153DE9B5CF3}"/>
    <hyperlink ref="G316" r:id="rId283" xr:uid="{6DAC8A7E-5C72-417B-8063-D30F42170268}"/>
    <hyperlink ref="G317" r:id="rId284" xr:uid="{A0AE78BC-C296-42EE-8CEB-B58EB40E59CA}"/>
    <hyperlink ref="G318" r:id="rId285" xr:uid="{D772DB62-8E56-4645-9C45-BA8A208B0729}"/>
    <hyperlink ref="G319" r:id="rId286" xr:uid="{DC791FA3-8AAB-4EE6-A090-A98396667675}"/>
    <hyperlink ref="G320" r:id="rId287" xr:uid="{32281DD8-396B-4512-868B-BA5EEC5CC1D5}"/>
    <hyperlink ref="G321" r:id="rId288" xr:uid="{04C37A7D-9735-4CF7-B3B6-5F721D46E2FA}"/>
    <hyperlink ref="G322" r:id="rId289" xr:uid="{C1AA915D-CB81-4EA8-A975-B23719C98839}"/>
    <hyperlink ref="G323" r:id="rId290" xr:uid="{EFB6E1A9-55AA-4DDC-A142-068FA150D4F0}"/>
    <hyperlink ref="G324" r:id="rId291" xr:uid="{5CB5C18E-772E-4CDE-90D2-94BD16F890F9}"/>
    <hyperlink ref="G325" r:id="rId292" xr:uid="{9D862DC6-48ED-4553-ABF5-B3FB49045DBB}"/>
    <hyperlink ref="G326" r:id="rId293" xr:uid="{B699B999-FF4B-4072-849D-3E1F403D0C6A}"/>
    <hyperlink ref="G327" r:id="rId294" xr:uid="{7B9848F1-E406-45EA-8A4F-53F8069B2E8C}"/>
    <hyperlink ref="G328" r:id="rId295" xr:uid="{3DCE3776-1816-4ECD-A9D7-F2825D9F4A2A}"/>
    <hyperlink ref="G329" r:id="rId296" xr:uid="{312F53B4-739A-4C0A-9DED-2926E6A13F5F}"/>
    <hyperlink ref="G311" r:id="rId297" xr:uid="{2EF0A599-F090-483A-9BF0-3E292E4C3725}"/>
    <hyperlink ref="G307" r:id="rId298" xr:uid="{62B76848-4516-498F-850D-ECAA0FE17D68}"/>
    <hyperlink ref="G330" r:id="rId299" display="https://gmatclub.com/forum/the-integers-r-and-s-are-distinct-r-0-and-s-0-if-r-2s-2-rs-101150.html" xr:uid="{F6938123-25B7-4D4F-8803-54A81A69D68A}"/>
    <hyperlink ref="G331" r:id="rId300" xr:uid="{3B3F9218-E7CF-4008-A39E-E07324C13576}"/>
    <hyperlink ref="G332" r:id="rId301" xr:uid="{AFA93B38-AE37-493A-8D35-26DE0AF53CC8}"/>
    <hyperlink ref="G333" r:id="rId302" xr:uid="{4F5835F2-0479-44CE-A1B7-10D77BE592D5}"/>
    <hyperlink ref="G334" r:id="rId303" xr:uid="{1F22CF7F-51CC-4102-BC42-07C196857584}"/>
    <hyperlink ref="G335" r:id="rId304" xr:uid="{82064356-A685-4D3F-A514-D59A5B8B59A3}"/>
    <hyperlink ref="G336" r:id="rId305" xr:uid="{EAA2BD30-CB0E-4C42-BD46-6A13B11249B5}"/>
    <hyperlink ref="G337" r:id="rId306" xr:uid="{090EADF7-EA1B-4EED-BF86-D10D6FCD8020}"/>
    <hyperlink ref="G338" r:id="rId307" xr:uid="{3A9F727D-F7AA-4208-88D0-1C3024D2BBF5}"/>
    <hyperlink ref="G339" r:id="rId308" xr:uid="{44DB2726-4F5C-48E2-B835-55B7DF280A5F}"/>
    <hyperlink ref="G340" r:id="rId309" xr:uid="{3E9A6F8A-82EC-4B4B-BBC7-A15ECE6EC283}"/>
    <hyperlink ref="G341" r:id="rId310" xr:uid="{B3724BEF-4ADD-47D7-BE1F-014A986FA4F7}"/>
    <hyperlink ref="G342" r:id="rId311" xr:uid="{90C93DF6-B61B-45DA-B899-CFE0D4D72876}"/>
    <hyperlink ref="G343" r:id="rId312" xr:uid="{BFEC12E4-A9A3-43FD-AB8D-C69781802022}"/>
    <hyperlink ref="G344" r:id="rId313" xr:uid="{03F785F9-885A-4863-B7D8-29C11BAD4D85}"/>
    <hyperlink ref="G345" r:id="rId314" xr:uid="{99EA35F6-2B99-4ED8-91CB-F55832237EC5}"/>
    <hyperlink ref="G346" r:id="rId315" xr:uid="{881A8408-AC8C-4B37-9CB7-5612515722F5}"/>
    <hyperlink ref="G347" r:id="rId316" xr:uid="{AC44B24F-698F-4E98-8D23-16BC7C3B727B}"/>
    <hyperlink ref="G348" r:id="rId317" xr:uid="{7CA2F299-F9C5-4FD8-8C6E-DF563493AE77}"/>
    <hyperlink ref="G349" r:id="rId318" xr:uid="{84F7EF7C-1F3D-4886-A186-5A2C0289CCA8}"/>
    <hyperlink ref="G350" r:id="rId319" xr:uid="{D6842BC4-AA9C-4212-8BE0-5E34A6C8CD7A}"/>
    <hyperlink ref="G351" r:id="rId320" xr:uid="{1B6BAED2-D085-44E3-9F1B-612517C432AD}"/>
    <hyperlink ref="G352" r:id="rId321" xr:uid="{579D159F-BD9E-4A61-8A0C-A0023F6357D3}"/>
    <hyperlink ref="G355" r:id="rId322" xr:uid="{FF126849-55C4-408C-9271-B5194B690662}"/>
    <hyperlink ref="G356" r:id="rId323" xr:uid="{E17EFCAA-25BE-4408-9CE5-246DB60BFD21}"/>
    <hyperlink ref="G357" r:id="rId324" xr:uid="{B06AB871-2FA6-46D5-8AE1-82D91D9BF2EF}"/>
    <hyperlink ref="G358" r:id="rId325" xr:uid="{9DFF3F4B-306E-4807-9E09-434227EF92E2}"/>
    <hyperlink ref="G359" r:id="rId326" xr:uid="{2504F87C-2718-4EC5-BF5A-DE5C0ACD8390}"/>
    <hyperlink ref="G360" r:id="rId327" xr:uid="{6AD7ADB1-9CD0-4007-B344-0E994D3FFE33}"/>
    <hyperlink ref="G361" r:id="rId328" xr:uid="{7B78670D-79E3-4F59-BC91-9FB0C16E2913}"/>
    <hyperlink ref="G362" r:id="rId329" xr:uid="{9C671769-074B-483E-9FE1-234065488814}"/>
    <hyperlink ref="G363" r:id="rId330" xr:uid="{834CD1EE-EBB4-4A83-9B5B-14B7CDF43D74}"/>
    <hyperlink ref="G365" r:id="rId331" xr:uid="{58A87251-1B21-49A8-A420-58F64C2FEE9A}"/>
    <hyperlink ref="G366" r:id="rId332" xr:uid="{86D43ABA-7F3C-4187-8B49-290A15D78176}"/>
    <hyperlink ref="G367" r:id="rId333" xr:uid="{2DBE27D7-CD17-4854-935D-B60090355C35}"/>
    <hyperlink ref="G364" r:id="rId334" xr:uid="{ECA1D42F-50A3-471A-8A1B-CEDE5BDB4BF5}"/>
    <hyperlink ref="G403" r:id="rId335" display="http://gmatclub.com/forum/a-5-digit-code-consists-of-one-number-digit-chosen-from-132263.html" xr:uid="{E32A771A-73B7-4D39-9510-D4B62C8EE4DB}"/>
    <hyperlink ref="G404" r:id="rId336" display="http://gmatclub.com/forum/a-4-letter-code-word-consists-of-letters-a-b-and-c-if-the-59065.html" xr:uid="{463EBFCC-8BE8-4E5C-9E33-36473D22D285}"/>
    <hyperlink ref="G405" r:id="rId337" display="http://gmatclub.com/forum/of-the-three-digit-integers-greater-than-660-how-many-have-128853.html" xr:uid="{B9B67830-5D73-4E0F-B742-AFF128C8EA3D}"/>
    <hyperlink ref="G408" r:id="rId338" display="http://gmatclub.com/forum/of-the-three-digit-integers-greater-than-600-how-many-have-127390.html" xr:uid="{D9AB894C-E095-4B1D-8887-FCB0B60B2EED}"/>
    <hyperlink ref="G406" r:id="rId339" display="http://gmatclub.com/forum/how-many-3-digit-integers-can-be-chosen-such-that-none-of-126616.html" xr:uid="{72C3D5AE-7C83-40E4-8993-0B0B1C5843CB}"/>
    <hyperlink ref="G407" r:id="rId340" display="http://gmatclub.com/forum/how-many-odd-three-digit-integers-greater-than-800-are-there-94655.html" xr:uid="{F1A6EC7F-C764-4CA0-B1EC-534E8BCE71DA}"/>
    <hyperlink ref="G409" r:id="rId341" display="http://gmatclub.com/forum/how-many-positive-integers-of-four-different-digits-each-100898.html" xr:uid="{892A414B-F18E-4AF9-8ABB-0B7F535711BD}"/>
    <hyperlink ref="BF363" r:id="rId342" display="1@" xr:uid="{48411480-2916-4E7A-9722-BA938C1C997F}"/>
    <hyperlink ref="G368" r:id="rId343" xr:uid="{C303D206-BC7E-4A0A-99A1-64E690246F2B}"/>
    <hyperlink ref="G369" r:id="rId344" xr:uid="{7AE03ECD-1A72-4A27-9404-F2D41893B9CF}"/>
    <hyperlink ref="G371" r:id="rId345" xr:uid="{2944D527-A766-4541-9E83-C23A62598238}"/>
    <hyperlink ref="G372" r:id="rId346" xr:uid="{875E9417-E1AD-4C9B-A398-F10ED1D35D04}"/>
    <hyperlink ref="G373" r:id="rId347" xr:uid="{7951FC93-FCF2-4051-919D-FEBF46421B72}"/>
    <hyperlink ref="G375" r:id="rId348" xr:uid="{472A4023-B332-497E-852F-9AEA1AC5D6C1}"/>
    <hyperlink ref="G376" r:id="rId349" xr:uid="{D5B874D9-F0B8-4D22-B790-6882AF5450A5}"/>
    <hyperlink ref="G377" r:id="rId350" xr:uid="{3C666B3E-4C75-4B4F-911C-3C8F18CAB77B}"/>
    <hyperlink ref="G378" r:id="rId351" xr:uid="{1AC9D9F5-C621-4762-9B82-9CA89466ADE2}"/>
    <hyperlink ref="G379" r:id="rId352" xr:uid="{5FDF8048-2066-44E7-86B4-2FD47ECD3206}"/>
    <hyperlink ref="G380" r:id="rId353" xr:uid="{2CF67CD7-BF6A-4496-ADB7-25D4B41F4F63}"/>
    <hyperlink ref="G381" r:id="rId354" xr:uid="{EC141C94-1004-4A6F-87D2-57A6E6A57B4E}"/>
    <hyperlink ref="G382" r:id="rId355" xr:uid="{C4096E8B-2F2E-4977-A01D-73C7DC641ECD}"/>
    <hyperlink ref="G383" r:id="rId356" xr:uid="{11F0FCAD-326D-4E69-BA2C-AEFC6E03FCBD}"/>
    <hyperlink ref="G384" r:id="rId357" display="https://gmatclub.com/forum/if-money-is-invested-at-r-percent-interest-compounded-annua-144266.html" xr:uid="{DFF1F2BF-C4AA-4070-A651-248D38EFFB14}"/>
    <hyperlink ref="G385" r:id="rId358" xr:uid="{2900DC75-F1E2-48F0-8CAE-3698CB16C060}"/>
    <hyperlink ref="G386" r:id="rId359" xr:uid="{1699C717-8F3A-4D9B-801C-CD23F67A9ACF}"/>
    <hyperlink ref="G387" r:id="rId360" xr:uid="{A8B91139-F466-462B-BC85-E1BB238FCACF}"/>
    <hyperlink ref="G388" r:id="rId361" xr:uid="{B8BF3D8B-92CE-4A43-A31E-A2448B17A70A}"/>
    <hyperlink ref="G389" r:id="rId362" xr:uid="{A96D621C-030C-4A87-94AA-968F7AE5DFBE}"/>
    <hyperlink ref="G390" r:id="rId363" xr:uid="{AFCEACF9-A586-4F31-AC4F-70CFF76CEF86}"/>
    <hyperlink ref="G391" r:id="rId364" xr:uid="{2F31A402-D26F-419D-95DF-0C2DFB041EEF}"/>
    <hyperlink ref="G392" r:id="rId365" xr:uid="{75E318E0-F4EA-4FB8-B55E-323E1D83E2CE}"/>
    <hyperlink ref="G393" r:id="rId366" xr:uid="{035784F3-FFE0-4E8F-AFC7-275E1D4CF8B7}"/>
    <hyperlink ref="G394" r:id="rId367" xr:uid="{27EC543A-036F-47C3-86E9-0D3648D7A58E}"/>
    <hyperlink ref="G395" r:id="rId368" xr:uid="{B82CC0BF-5FE5-42DD-83A0-2483FD8BEAE3}"/>
    <hyperlink ref="G396" r:id="rId369" xr:uid="{D6F4BDD6-6586-4F4E-B8B9-5E33F2DF575F}"/>
    <hyperlink ref="G397" r:id="rId370" xr:uid="{8357DAB9-BEE8-4A31-87C7-5D96C2C9211B}"/>
    <hyperlink ref="G398" r:id="rId371" xr:uid="{F20CC88C-8C48-4B31-833A-F30364FE37A0}"/>
    <hyperlink ref="G399" r:id="rId372" xr:uid="{70332C27-4C99-4784-9F6A-473973F3C0BF}"/>
    <hyperlink ref="G400" r:id="rId373" xr:uid="{F2C8B673-45E9-40CC-965C-20D35B1C2370}"/>
    <hyperlink ref="G401" r:id="rId374" xr:uid="{E4B37CB2-3350-42BD-9A8D-0D0656D83C59}"/>
    <hyperlink ref="G402" r:id="rId375" xr:uid="{97BA7D0F-5906-4AA7-AAEE-4EDEF0A4C944}"/>
    <hyperlink ref="G370" r:id="rId376" xr:uid="{55F4789D-A65B-4F36-AF73-B218717C4347}"/>
    <hyperlink ref="G374" r:id="rId377" xr:uid="{29D44448-7593-4209-B87D-335BACB371DB}"/>
    <hyperlink ref="G410" r:id="rId378" display="https://gmatclub.com/forum/if-a-b-a-b-7-13-then-which-one-of-the-following-pairs-could-376012.html" xr:uid="{F45CCBAB-3383-4956-A94B-1F031EC5655B}"/>
    <hyperlink ref="G411" r:id="rId379" display="https://gmatclub.com/forum/te-function-f-is-defined-by-f-x-2-x-3-if-f-x-31-then-the-vale-of-x-226027.html" xr:uid="{DFCA4ABF-9A29-4C51-B7B8-4620F52FD3E1}"/>
    <hyperlink ref="G412" r:id="rId380" display="https://gmatclub.com/forum/john-needs-to-mix-a-solution-in-the-following-ratio-1-part-144937.html" xr:uid="{C783F9A8-865F-4FAC-95CF-842563F90DB6}"/>
    <hyperlink ref="G413" r:id="rId381" display="https://gmatclub.com/forum/in-may-mrs-lee-s-earnings-were-60-percent-of-the-lee-family-94987.html" xr:uid="{582C03A2-44E0-49B8-90B6-DA6B166CB695}"/>
    <hyperlink ref="G414" r:id="rId382" display="https://gmatclub.com/forum/if-the-average-of-116741.html" xr:uid="{2DAC0910-2D6B-412F-ADCB-3C69F3AC6428}"/>
    <hyperlink ref="G415" r:id="rId383" display="https://gmatclub.com/forum/mark-bought-shares-for-a-total-value-of-1000-next-day-the-price-of-192370.html" xr:uid="{06F02F47-42BF-4372-9F6A-79E5F350A01F}"/>
    <hyperlink ref="G416" r:id="rId384" display="https://gmatclub.com/forum/an-airline-passenger-is-planning-a-trip-that-involves-three-168868.html" xr:uid="{73D132DD-C02C-4FB7-A146-3286B43B5EE8}"/>
    <hyperlink ref="G417" r:id="rId385" display="https://gmatclub.com/forum/a-laboratory-is-testing-a-new-steroid-on-mice-226120.html" xr:uid="{4643B0EC-F22E-41C9-9667-69D70AB25077}"/>
    <hyperlink ref="G418" r:id="rId386" display="https://gmatclub.com/forum/the-maximum-height-reached-by-an-object-thrown-directly-upward-is-dire-200450.html" xr:uid="{A6A403FB-DFD7-423F-B89C-128EB213A3FA}"/>
    <hyperlink ref="G419" r:id="rId387" display="https://gmatclub.com/forum/let-p-the-product-of-all-the-odd-integers-between-500-and-154251.html" xr:uid="{930295D6-94CB-4628-BC54-48CF7D3D1868}"/>
    <hyperlink ref="G420" r:id="rId388" display="https://gmatclub.com/forum/last-year-a-state-senate-consisting-of-only-republican-and-democrat-me-321714.html" xr:uid="{3586788E-7BF6-4E2D-AE4B-9F1770EB2FF6}"/>
    <hyperlink ref="G421" r:id="rId389" display="https://gmatclub.com/forum/if-the-number-n-of-calculators-sold-per-week-varies-with-the-price-p-165703.html" xr:uid="{9A283FB7-D9D8-4659-9903-6FC32B00C8D7}"/>
    <hyperlink ref="G422" r:id="rId390" display="https://gmatclub.com/forum/if-x-and-y-are-integers-and-72-x-54-y-96-what-is-the-value-of-x-y-235508.html" xr:uid="{C9618C68-7DFE-4E73-8623-CB29684E177D}"/>
    <hyperlink ref="G423" r:id="rId391" display="https://gmatclub.com/forum/the-price-of-a-bag-of-peanuts-is-5-50-the-price-of-3-bags-of-peanuts-372255.html" xr:uid="{3B3A4E78-5CBE-4D96-9D35-7C78978AA203}"/>
    <hyperlink ref="G424" r:id="rId392" display="https://gmatclub.com/forum/the-equation-m-6-36-p-7-21-relates-two-temperature-37018.html" xr:uid="{90E2DFC2-3BC3-44DF-999A-8442CCB015FF}"/>
    <hyperlink ref="G425" r:id="rId393" display="https://gmatclub.com/forum/the-jkl-company-cut-wages-by-37-5-for-all-employees-previously-wage-372465.html" xr:uid="{03F466DD-0B35-475F-B7E1-D8855F935919}"/>
    <hyperlink ref="G426" r:id="rId394" display="https://gmatclub.com/forum/in-traveling-from-a-dormitory-to-a-certain-city-a-student-went-1-5-of-208036.html" xr:uid="{BF627DE0-99D5-48DE-82B0-760A8EE34B3B}"/>
    <hyperlink ref="G427" r:id="rId395" display="https://gmatclub.com/forum/if-x-y-2-and-x-2-y-2-2-what-is-the-value-of-xy-226195.html" xr:uid="{B033EEB8-78C0-4BBC-A0A3-3EEA45C73585}"/>
    <hyperlink ref="G428" r:id="rId396" display="https://gmatclub.com/forum/carrie-has-25-less-than-fifteen-times-the-amount-of-money-that-bill-h-375741.html" xr:uid="{0B128682-A90C-4DBD-A2A1-314D5DE1B99D}"/>
    <hyperlink ref="G429" r:id="rId397" display="https://gmatclub.com/forum/a-circular-rim-28-inches-in-diameter-rotates-the-same-number-65106.html" xr:uid="{132B95B1-2068-4E5B-84FD-64999D64F49E}"/>
    <hyperlink ref="G430" r:id="rId398" display="https://gmatclub.com/forum/a-necklace-is-made-by-stringing-n-individual-beads-together-37754.html" xr:uid="{BFAEAE68-C0E4-4539-BA97-3FB36820B5CF}"/>
    <hyperlink ref="G431" r:id="rId399" display="https://gmatclub.com/forum/if-3-and-8-are-the-lengths-of-two-sides-of-a-triangular-region-which-21008.html" xr:uid="{93167BA0-0715-4702-8793-904D9CFAD4CE}"/>
    <hyperlink ref="G432" r:id="rId400" display="https://gmatclub.com/forum/mary-persuaded-n-friends-to-donate-500-each-to-her-election-10075.html" xr:uid="{E9D16AEE-34A7-42FF-BDF0-3FEE17BB14A3}"/>
    <hyperlink ref="G433" r:id="rId401" display="https://gmatclub.com/forum/in-june-1989-what-was-the-ratio-of-the-number-of-sales-50701.html" xr:uid="{8FD7D430-A6BB-49E9-8A9D-314868F1074C}"/>
    <hyperlink ref="G434" r:id="rId402" display="https://gmatclub.com/forum/is-x-between-0-and-1-1-x-is-between-1-2-and-3-2-2-3-4-is-52751.html" xr:uid="{78BA2664-3FFA-4A7B-A26C-55EFEAF57B44}"/>
    <hyperlink ref="G435" r:id="rId403" display="https://gmatclub.com/forum/a-certain-musical-scale-has-has-13-notes-each-having-a-different-freq-3940.html" xr:uid="{1A8B1265-F4BF-45DF-A915-3FB9744D411C}"/>
    <hyperlink ref="G436" r:id="rId404" display="https://gmatclub.com/forum/which-of-the-following-is-the-product-of-two-integers-whose-61913.html" xr:uid="{3500BDB2-2D74-4CF7-9F22-DD4BAED16E62}"/>
    <hyperlink ref="G437" r:id="rId405" display="https://gmatclub.com/forum/a-certain-list-consists-of-3-different-numbers-does-the-median-of-the-11156.html" xr:uid="{2F63C37D-96CF-4B80-BCD5-B90BFE818D42}"/>
    <hyperlink ref="G438" r:id="rId406" display="https://gmatclub.com/forum/what-is-the-ratio-of-the-average-arithmetic-mean-height-of-11315.html" xr:uid="{35821DAD-98D6-48FF-BCD5-6260DF0B22AF}"/>
    <hyperlink ref="G439" r:id="rId407" display="https://gmatclub.com/forum/if-each-of-the-following-fractions-were-written-as-a-repeati-59213.html" xr:uid="{2C32A31C-564F-44FF-921D-DF59455A149A}"/>
    <hyperlink ref="G440" r:id="rId408" display="https://gmatclub.com/forum/three-types-of-pencils-j-k-and-l-cost-0-05-0-10-and-45952.html" xr:uid="{CDD24C88-C6AF-437F-94E6-D08B8B55E661}"/>
    <hyperlink ref="G441" r:id="rId409" display="https://gmatclub.com/forum/of-the-3-600-employees-of-company-x-1-3-are-clerical-if-the-clerical-43660.html" xr:uid="{C58C5494-57CA-404B-A804-BF852A183575}"/>
    <hyperlink ref="G442" r:id="rId410" display="https://gmatclub.com/forum/if-2x-5y-8-and-3x-2y-what-is-the-value-of-2x-y-91957.html" xr:uid="{9DE9C44A-92B1-4599-97EA-CFC55847FA11}"/>
    <hyperlink ref="G443" r:id="rId411" display="https://gmatclub.com/forum/a-rectangular-circuit-board-is-designed-to-have-width-w-inches-perime-17251.html" xr:uid="{FF04A391-52A7-4C53-92AB-2DC0F2AB711C}"/>
    <hyperlink ref="G444" r:id="rId412" display="https://gmatclub.com/forum/an-arithmetic-sequence-is-a-sequence-in-which-each-term-59035.html" xr:uid="{8BBC001D-243E-42B3-8A67-7B7E7C7CD11F}"/>
    <hyperlink ref="G445" r:id="rId413" display="https://gmatclub.com/forum/drum-x-is-1-2-full-of-oil-and-drum-y-which-has-twice-the-capacity-of-43814.html" xr:uid="{B462BFFB-7A09-4F02-AD9F-490CEFCA804C}"/>
    <hyperlink ref="G446" r:id="rId414" display="https://gmatclub.com/forum/if-s-is-the-product-of-the-integers-from-100-to-200-inclusiv-54494.html" xr:uid="{ED3EAD73-CC60-4688-84CE-9A23BE53F96A}"/>
    <hyperlink ref="G447" r:id="rId415" display="https://gmatclub.com/forum/how-many-positive-integers-less-than-20-are-either-a-multipl-71108.html" xr:uid="{03704862-E30C-4718-A116-D8B32748FFFA}"/>
    <hyperlink ref="G448" r:id="rId416" display="https://gmatclub.com/forum/data-for-a-certain-biology-experiment-are-given-in-the-table-84577.html" xr:uid="{312E4B18-20C2-44B1-BD4F-61F539DF201C}"/>
    <hyperlink ref="G449" r:id="rId417" display="https://gmatclub.com/forum/the-sequence-a1-a2-a-n-is-such-that-an-2an-1-x-46630.html" xr:uid="{6FCF4363-6514-41EE-9CA6-4AD166AC9CF4}"/>
    <hyperlink ref="G450" r:id="rId418" display="https://gmatclub.com/forum/in-pqs-above-if-pq-3-and-ps-4-then-pr-66224.html" xr:uid="{AD3AEFEF-32E6-4432-8622-20F475A88FE4}"/>
    <hyperlink ref="G451" r:id="rId419" display="https://gmatclub.com/forum/if-a-committee-of-3-people-is-to-be-selected-from-among-5-married-coup-88772.html" xr:uid="{5CB8054A-78B9-4F75-B77F-6736A4A5AA40}"/>
    <hyperlink ref="G452" r:id="rId420" display="https://gmatclub.com/forum/in-the-formula-v-1-2r-3-if-r-is-halved-then-v-is-multi-67221.html" xr:uid="{730C71F4-2577-42BD-9621-E440A3FECFF6}"/>
    <hyperlink ref="G453" r:id="rId421" display="https://gmatclub.com/forum/a-computer-can-perform-1-000-000-calculations-per-second-at-this-rate-30792.html" xr:uid="{66A55BCB-A67C-4FB3-B704-4E6B9D2DC383}"/>
    <hyperlink ref="G454" r:id="rId422" display="https://gmatclub.com/forum/one-fifth-of-the-light-switches-produced-by-a-certain-factory-are-defe-82389.html" xr:uid="{82D91815-5FB4-4687-829B-635F2318EE01}"/>
    <hyperlink ref="G455" r:id="rId423" display="https://gmatclub.com/forum/the-figure-above-shows-the-number-of-meters-in-the-lengths-94022.html" xr:uid="{676F25FA-5FBC-4F2B-A70F-57FE85363BB9}"/>
    <hyperlink ref="G456" r:id="rId424" display="https://gmatclub.com/forum/if-n-is-an-integer-greater-than-6-which-of-the-following-must-be-divi-56233.html" xr:uid="{BD96862D-4DEC-48A6-8008-5D6AE23DD1AF}"/>
    <hyperlink ref="G457" r:id="rId425" display="https://gmatclub.com/forum/is-quadrilateral-q-a-square-56363.html" xr:uid="{3CAD876A-3364-4F85-861F-07A2A1AA68D5}"/>
    <hyperlink ref="G458" r:id="rId426" display="https://gmatclub.com/forum/during-a-trip-francine-traveled-x-percent-of-the-total-distance-at-an-94933.html" xr:uid="{E61084E0-E4CD-4560-8A77-E5D6B80E5619}"/>
    <hyperlink ref="G459" r:id="rId427" display="https://gmatclub.com/forum/a-rabbit-on-a-controlled-diet-is-fed-daily-300-grams-of-a-49451.html" xr:uid="{22CDE350-88DF-446C-B29B-605C11E9C087}"/>
    <hyperlink ref="G460" r:id="rId428" display="https://gmatclub.com/forum/the-ratio-by-volume-of-soap-to-alcohol-to-water-in-a-68933.html" xr:uid="{264820FB-4E76-49EB-BAE4-2D95334B17B1}"/>
    <hyperlink ref="G466" r:id="rId429" display="https://gmatclub.com/forum/if-a-number-between-0-and-1-2-is-selected-at-random-which-71819.html" xr:uid="{6E03108E-D09A-4810-8951-E30D8FC245F2}"/>
    <hyperlink ref="G463" r:id="rId430" display="https://gmatclub.com/forum/right-triangle-pqr-is-to-be-constructed-in-the-xy-plane-so-71597.html" xr:uid="{EA1F3D38-9CEA-45D5-B4C3-E540B2583B21}"/>
    <hyperlink ref="G462" r:id="rId431" display="https://gmatclub.com/forum/a-certain-elevator-has-a-safe-weight-limit-of-2-000-pounds-61176.html" xr:uid="{E8016EEE-2733-4477-896C-3AA94374C51A}"/>
    <hyperlink ref="G464" r:id="rId432" display="https://gmatclub.com/forum/a-rectangular-floor-is-covered-by-a-rug-except-fo-a-strip-p-meters-alo-83633.html" xr:uid="{FD75D82C-F6D1-4ADE-B130-EB5ED6D59B23}"/>
    <hyperlink ref="G467" r:id="rId433" display="https://gmatclub.com/forum/the-figure-above-shows-a-cord-around-two-circular-disks-if-37020.html" xr:uid="{84982BE7-C8DF-490D-91B1-A7F1FAA16DD7}"/>
    <hyperlink ref="G468" r:id="rId434" display="https://gmatclub.com/forum/if-the-perimeter-of-square-region-s-and-the-perimeter-of-circular-regi-26871.html" xr:uid="{1178AC52-A3BB-4345-A737-CF627ADDD7E2}"/>
    <hyperlink ref="G469" r:id="rId435" display="https://gmatclub.com/forum/a-small-cubical-aquarium-has-a-depth-of-1-foot-in-the-small-65035.html" xr:uid="{F986C422-805C-49D3-9A4C-D4305D85AF27}"/>
    <hyperlink ref="G470" r:id="rId436" display="https://gmatclub.com/forum/a-rectangular-photograph-is-surrounded-by-a-border-that-is-72686.html" xr:uid="{20327081-AB6D-43CA-A400-F16971101CF0}"/>
    <hyperlink ref="G471" r:id="rId437" display="https://gmatclub.com/forum/the-perimeter-of-a-certain-isosceles-right-triangle-is-39346.html" xr:uid="{47973234-4548-4A84-9413-2A26CFE69C8C}"/>
    <hyperlink ref="G472" r:id="rId438" display="https://gmatclub.com/forum/a-grocer-stacked-oranges-in-a-pile-the-bottom-layer-was-66965.html" xr:uid="{89BB1314-CA9C-4FBD-BC9E-0E57111E1605}"/>
    <hyperlink ref="G473" r:id="rId439" display="https://gmatclub.com/forum/in-the-figure-above-points-p-and-q-lie-on-the-circle-with-85154.html" xr:uid="{E87B6DD7-E1CF-4BDB-A871-15F0002E380D}"/>
    <hyperlink ref="G474" r:id="rId440" display="https://gmatclub.com/forum/a-solid-yellow-stripe-is-to-be-painted-in-the-middle-of-a-certain-high-67050.html" xr:uid="{39204B4A-DA84-4553-AF2E-D9F657223FD3}"/>
    <hyperlink ref="G475" r:id="rId441" display="https://gmatclub.com/forum/if-the-perimeter-of-square-region-s-and-the-perimeter-of-rec-127004.html" xr:uid="{08C2E0C3-E300-40E5-BC86-341E9612B0DF}"/>
    <hyperlink ref="G476" r:id="rId442" display="https://gmatclub.com/forum/a-square-wooden-plaque-has-a-square-brass-inlay-in-the-center-leaving-89215.html" xr:uid="{E8763BE9-A76C-465C-B653-53EABE172364}"/>
    <hyperlink ref="G477" r:id="rId443" display="https://gmatclub.com/forum/a-border-of-uniform-width-is-placed-around-a-rectangular-144434.html" xr:uid="{584A2E3D-25E5-4211-AC18-6F0E80B12ADB}"/>
    <hyperlink ref="G478" r:id="rId444" display="https://gmatclub.com/forum/the-figure-above-represents-a-square-plot-measuring-x-feet-o-160568.html" xr:uid="{8C2DCD0E-4F7A-48CD-91B5-C7D05942A7B8}"/>
    <hyperlink ref="G479" r:id="rId445" display="https://gmatclub.com/forum/marty-s-pizza-shop-guarantees-that-their-pizzas-all-have-a-148428.html" xr:uid="{8EE6DCD4-5DE3-4B25-A7D4-81B13C456A20}"/>
    <hyperlink ref="G480" r:id="rId446" display="https://gmatclub.com/forum/a-circular-lawn-with-a-radius-of-5-meters-is-surrounded-by-a-circular-154737.html" xr:uid="{7F025DB2-DC8B-4882-8DD9-4E2A47B3002E}"/>
    <hyperlink ref="G481" r:id="rId447" display="https://gmatclub.com/forum/the-figure-above-shows-a-circular-flower-bed-with-its-cente-144448.html" xr:uid="{143EF487-61E2-416A-B56F-BFCB415056F0}"/>
    <hyperlink ref="G482" r:id="rId448" display="https://gmatclub.com/forum/the-figure-shows-the-top-side-of-a-circular-medallion-made-of-a-circul-101845.html" xr:uid="{EAD5D44E-C947-4A10-9593-F66D1DA38BD1}"/>
    <hyperlink ref="G483" r:id="rId449" display="https://gmatclub.com/forum/a-fair-coin-is-tossed-5-times-what-is-the-probability-that-it-lands-29840.html" xr:uid="{2AAC0EAB-33C2-4B9E-93DA-C1081AA283BA}"/>
    <hyperlink ref="G484" r:id="rId450" display="https://gmatclub.com/forum/in-a-certain-animal-population-for-each-of-the-first-3-mont-69115.html" xr:uid="{69041862-43D0-406D-996E-3741E485A433}"/>
    <hyperlink ref="G485" r:id="rId451" display="https://gmatclub.com/forum/al-can-complete-a-particular-job-in-8-hours-boris-can-31757.html" xr:uid="{C205D93C-15EC-4172-9610-E84F7AFEB44E}"/>
    <hyperlink ref="G486" r:id="rId452" display="https://gmatclub.com/forum/if-m-9-25-w-15-32-and-m-w-c-1-which-of-the-35732.html" xr:uid="{EBB2F32E-8475-4D9B-B322-68329DB29EFF}"/>
    <hyperlink ref="G487" r:id="rId453" display="https://gmatclub.com/forum/if-s-is-the-sum-of-the-reciprocals-of-the-consecutive-integers-from-24847.html" xr:uid="{D2D4E5F8-34C0-4415-93AF-7109D0F7410C}"/>
    <hyperlink ref="G488" r:id="rId454" display="https://gmatclub.com/forum/together-andrea-and-brian-weigh-p-pounds-brian-weighs-10-pounds-more-31946.html" xr:uid="{E89217F5-A5B4-46E7-AD7E-70DE1E8CE026}"/>
    <hyperlink ref="G489" r:id="rId455" display="https://gmatclub.com/forum/at-exactly-what-time-past-7-00-will-the-minute-and-hour-1476.html" xr:uid="{B544C67E-31E6-47E8-AC8A-C6B2D01491FC}"/>
    <hyperlink ref="G490" r:id="rId456" display="https://gmatclub.com/forum/if-the-productivity-of-a-brigade-grows-by-10-when-the-numbe-58110.html" xr:uid="{2D1B5C34-666C-4CFC-A751-85E28827C695}"/>
    <hyperlink ref="G491" r:id="rId457" display="https://gmatclub.com/forum/5-blue-marbles-3-red-marbles-and-4-purple-marbles-are-placed-in-a-bag-36830.html" xr:uid="{4A5E34AE-1EFD-4979-AA65-9A61E7019573}"/>
    <hyperlink ref="G492" r:id="rId458" display="https://gmatclub.com/forum/a-dice-is-rolled-twice-what-is-the-probability-that-the-number-in-the-377441.html" xr:uid="{DD462D7C-8C85-4FC4-8845-0489F3E32A67}"/>
    <hyperlink ref="G493" r:id="rId459" display="https://gmatclub.com/forum/three-new-students-are-to-be-assigned-at-random-to-5-empty-dormitory-377435.html" xr:uid="{318B664A-0323-4258-AFC1-2A6D91425C58}"/>
    <hyperlink ref="G494" r:id="rId460" display="https://gmatclub.com/forum/the-probability-that-a-certain-variety-of-plant-produces-a-yellow-flow-350210.html" xr:uid="{B9F74B9E-1C3E-40CF-8BCD-0289CCD8222D}"/>
    <hyperlink ref="G495" r:id="rId461" display="https://gmatclub.com/forum/a-traffic-light-runs-repeatedly-through-the-following-cycle-green-for-378057.html" xr:uid="{D52AD626-90C3-4D4E-8046-A3B0D0541FFA}"/>
    <hyperlink ref="G496" r:id="rId462" display="https://gmatclub.com/forum/which-of-the-following-could-be-the-least-common-multiple-of-two-disti-327950.html" xr:uid="{8801E572-F69F-49E5-A48C-EBFB533D0233}"/>
    <hyperlink ref="G497" r:id="rId463" display="https://gmatclub.com/forum/which-of-the-following-could-be-the-least-common-multiple-of-two-disti-327950.html" xr:uid="{1A986294-0A63-40B6-AC86-3603234C0B01}"/>
    <hyperlink ref="G498" r:id="rId464" display="https://gmatclub.com/forum/the-ratio-of-boys-to-girls-in-class-a-is-1-to-4-and-that-in-class-b-238143.html" xr:uid="{70B8D0CC-116C-4EDF-9B10-E99BF36C23D9}"/>
    <hyperlink ref="G499" r:id="rId465" display="https://gmatclub.com/forum/if-x-3-1-which-of-the-following-must-be-true-41133.html" xr:uid="{A1B29264-81F7-48A7-B92D-A85C03E4A4CA}"/>
    <hyperlink ref="G500" r:id="rId466" display="https://gmatclub.com/forum/in-a-jar-9-balls-are-white-and-the-rest-are-red-if-two-balls-are-to-277838.html" xr:uid="{DAE05AE4-B632-4EF6-8149-CF8271C877B7}"/>
    <hyperlink ref="G354" r:id="rId467" xr:uid="{EAB1D724-1222-46A1-8245-2EA1B9DC68AD}"/>
    <hyperlink ref="G353" r:id="rId468" xr:uid="{05F8732A-ECF5-4D61-9253-089B8772CDAF}"/>
    <hyperlink ref="G501" r:id="rId469" xr:uid="{6A5ECFBE-E3A0-4EC0-A564-302C8D8E4069}"/>
    <hyperlink ref="G502" r:id="rId470" xr:uid="{935C1EDC-747A-47EC-8C95-2A0EA9414BC0}"/>
    <hyperlink ref="G503" r:id="rId471" xr:uid="{053A09E8-5185-4E97-8F3F-D0970C32D40E}"/>
    <hyperlink ref="G504" r:id="rId472" xr:uid="{45850EC1-1B89-45F8-BDA5-D30A30DA0E2D}"/>
    <hyperlink ref="G505" r:id="rId473" xr:uid="{BF9F0C16-AE57-4FA0-A80A-47411BA7527C}"/>
    <hyperlink ref="G506" r:id="rId474" xr:uid="{3B62E6EA-B520-4DB1-802E-DE0AFDCBF2B6}"/>
    <hyperlink ref="G507" r:id="rId475" xr:uid="{D2E20A54-9C79-4DDD-A8D8-9CE2B91412ED}"/>
    <hyperlink ref="G508" r:id="rId476" xr:uid="{E1435604-354C-414A-B0AD-84115D9CA6D3}"/>
    <hyperlink ref="G509" r:id="rId477" xr:uid="{59D55A05-AA73-435C-A0C0-6521C2E6316B}"/>
    <hyperlink ref="G510" r:id="rId478" xr:uid="{CFEE8A12-0388-45C8-82D6-640E2E6F1573}"/>
    <hyperlink ref="G511" r:id="rId479" xr:uid="{33ADD070-0CC1-4E85-8419-19615EF27769}"/>
    <hyperlink ref="G512" r:id="rId480" xr:uid="{BF4698F4-1721-4A5B-A7CE-956F8435E0FD}"/>
    <hyperlink ref="G513" r:id="rId481" xr:uid="{3656BCA4-CE53-4422-B264-15E2724DCF80}"/>
    <hyperlink ref="G514" r:id="rId482" xr:uid="{44D3DF98-3377-4830-A93D-8C0396C171C7}"/>
    <hyperlink ref="G515" r:id="rId483" xr:uid="{8216B7A2-0AFB-44E6-9CE8-5C4EA0B67ED1}"/>
    <hyperlink ref="G516" r:id="rId484" xr:uid="{169CC9D0-3A9E-487D-B11E-7C6D6C1CB463}"/>
    <hyperlink ref="G517" r:id="rId485" xr:uid="{FC463E35-AC7A-45C9-89B9-DF78EAD44BC7}"/>
    <hyperlink ref="G518" r:id="rId486" xr:uid="{75108FEF-A7CF-4F14-96F9-F20D431291B4}"/>
    <hyperlink ref="G519" r:id="rId487" xr:uid="{C008B192-8918-4C92-B31E-E2A90AB3F888}"/>
    <hyperlink ref="G520" r:id="rId488" xr:uid="{9CE424C7-3E1F-41AE-9C80-126EC60770FB}"/>
    <hyperlink ref="G521" r:id="rId489" xr:uid="{D6453AAA-96DD-48A9-942B-21C95A6EA31D}"/>
    <hyperlink ref="G522" r:id="rId490" xr:uid="{35C72772-BB08-448E-9C16-1C3BDE384EF1}"/>
    <hyperlink ref="G523" r:id="rId491" xr:uid="{4EFEEC7C-412D-4F39-9C9A-E8FD9F9FA226}"/>
    <hyperlink ref="G524" r:id="rId492" xr:uid="{C1FD5392-3A07-4A26-A672-EE70BA8B8458}"/>
    <hyperlink ref="G525" r:id="rId493" xr:uid="{DB5D9F0B-68DD-4A0B-85DE-E32E4DCB97F6}"/>
    <hyperlink ref="G526" r:id="rId494" xr:uid="{628AD162-18D1-4F68-883F-4F1D944F2490}"/>
    <hyperlink ref="G527" r:id="rId495" xr:uid="{D86517A6-062F-4BF2-B41E-BD1810BCC09E}"/>
    <hyperlink ref="G528" r:id="rId496" xr:uid="{8C463C51-9C37-4F6A-A6A1-BEA892B233A3}"/>
    <hyperlink ref="G529" r:id="rId497" xr:uid="{3D856BF9-6C43-4953-B1BC-4B419AE17C9B}"/>
    <hyperlink ref="G530" r:id="rId498" xr:uid="{8AFBDE99-F464-4929-8695-202281BC3F24}"/>
    <hyperlink ref="G531" r:id="rId499" xr:uid="{2A7FF3C1-21CD-4798-8126-FC79C87CA2DF}"/>
    <hyperlink ref="G532" r:id="rId500" xr:uid="{F50F5506-EFCC-4967-A475-72834E5A3216}"/>
    <hyperlink ref="G557" r:id="rId501" xr:uid="{244668C0-23DA-4B47-B466-B01075AAD806}"/>
    <hyperlink ref="G556" r:id="rId502" xr:uid="{FEB2B1D3-EA1A-49EF-973B-1FC1992F0DC6}"/>
    <hyperlink ref="G555" r:id="rId503" xr:uid="{DA2FCF37-12AD-4CFB-994B-E76895D33AF0}"/>
    <hyperlink ref="G554" r:id="rId504" xr:uid="{D08283F3-2CEA-4647-8653-D8B116B8E005}"/>
    <hyperlink ref="G553" r:id="rId505" xr:uid="{AE918364-A76E-4667-A1C5-9BB9B1C4F4FC}"/>
    <hyperlink ref="G552" r:id="rId506" xr:uid="{35883C35-E664-4962-9B3A-5D526827C4E5}"/>
    <hyperlink ref="G551" r:id="rId507" xr:uid="{034C88C3-5496-42B0-AF77-1F3EE994E867}"/>
    <hyperlink ref="G550" r:id="rId508" xr:uid="{EB06F551-E15F-47A8-BAEF-0CC1D71F65EE}"/>
    <hyperlink ref="G549" r:id="rId509" xr:uid="{1C9B26C0-411F-4C00-B3D7-B05001DC9D66}"/>
    <hyperlink ref="G548" r:id="rId510" xr:uid="{64830A04-BBF2-47F4-B434-4D0B35F42FB5}"/>
    <hyperlink ref="G547" r:id="rId511" xr:uid="{03788AEA-0F60-467B-8D18-9098AF021025}"/>
    <hyperlink ref="G546" r:id="rId512" xr:uid="{4FCE4804-D3CF-445B-A4B0-9C3DDF12A523}"/>
    <hyperlink ref="G545" r:id="rId513" xr:uid="{F6E401C9-8791-48F5-AC2F-EBA035865C5A}"/>
    <hyperlink ref="G544" r:id="rId514" xr:uid="{675ADBB2-2993-4D55-87C6-9E602C31BE64}"/>
    <hyperlink ref="G543" r:id="rId515" xr:uid="{D0F2D8CC-A81E-4ED0-B86C-3862C82EA76C}"/>
    <hyperlink ref="G542" r:id="rId516" xr:uid="{CCB2CBE2-25E7-4FAE-B8B7-84F06466DCD7}"/>
    <hyperlink ref="G541" r:id="rId517" xr:uid="{B1D90D4D-27B8-4EDA-BF39-023D306E9CDA}"/>
    <hyperlink ref="G540" r:id="rId518" xr:uid="{D003C825-6E36-4AD2-8048-6BD3A9477CA0}"/>
    <hyperlink ref="G539" r:id="rId519" xr:uid="{45EFB6EE-6FE7-4B26-AE53-FAE8C967C9D4}"/>
    <hyperlink ref="G538" r:id="rId520" xr:uid="{12A6496C-B893-47C6-916A-EEEB93C3AAE2}"/>
    <hyperlink ref="G537" r:id="rId521" xr:uid="{FAA0A26F-9C67-440F-8E01-E5C9CD251544}"/>
    <hyperlink ref="G536" r:id="rId522" xr:uid="{3597FF2F-0492-47D8-A492-2A3E62D6A1D8}"/>
    <hyperlink ref="G535" r:id="rId523" xr:uid="{FCFFD0F3-72FA-410E-9017-7796EB336462}"/>
    <hyperlink ref="G534" r:id="rId524" xr:uid="{0EB1D03D-45FA-4FA5-9722-FA59F006920E}"/>
    <hyperlink ref="G533" r:id="rId525" xr:uid="{91B8BDF8-D67C-40C5-8554-19C3C1D06DF9}"/>
    <hyperlink ref="G558" r:id="rId526" xr:uid="{EAAD0644-FEE1-48CE-8F2D-AFD3CE565350}"/>
    <hyperlink ref="G559" r:id="rId527" xr:uid="{8DCFE2A8-100A-4A0A-8578-37AC6C4829AF}"/>
    <hyperlink ref="G560" r:id="rId528" xr:uid="{7EE4A0EC-EC3E-4A30-8934-305AF649DBE2}"/>
    <hyperlink ref="G561" r:id="rId529" xr:uid="{F65DE00E-DEA5-4A66-B08E-34E59C1ABB49}"/>
    <hyperlink ref="G562" r:id="rId530" xr:uid="{98A0BB7A-5CDE-4B27-B4AB-568D0C9DB9A9}"/>
    <hyperlink ref="G563" r:id="rId531" xr:uid="{A36A7DCC-023C-478E-978A-832558282D29}"/>
    <hyperlink ref="G564" r:id="rId532" xr:uid="{3A31881A-22A3-4A75-9939-F65E6B893718}"/>
    <hyperlink ref="G565" r:id="rId533" xr:uid="{1699DC6C-2C42-49B7-88F4-DB2CF1CEE2B1}"/>
    <hyperlink ref="G566" r:id="rId534" xr:uid="{E6CAF487-61BA-4C6C-8931-CF5F08DA68A3}"/>
    <hyperlink ref="G567" r:id="rId535" xr:uid="{72CE6BF8-50A4-4E59-BF03-9ABAC0EAE4A1}"/>
    <hyperlink ref="G568" r:id="rId536" xr:uid="{C8698EC0-744E-4468-AC3B-3EFA8E481582}"/>
    <hyperlink ref="G569" r:id="rId537" xr:uid="{73BE6FB5-430A-4DD2-8007-72BE9975D189}"/>
    <hyperlink ref="G570" r:id="rId538" xr:uid="{FC1D6B0C-A9FC-430A-98A9-1B1F6229D172}"/>
    <hyperlink ref="G571" r:id="rId539" xr:uid="{B0888E6A-8CE9-4E3A-835D-933B20B22C7A}"/>
    <hyperlink ref="G572" r:id="rId540" xr:uid="{D345A8DA-E687-44D4-8264-BF2D5110343E}"/>
    <hyperlink ref="G573" r:id="rId541" xr:uid="{B5A8AA19-4C98-4B90-9FDE-103284C4313B}"/>
    <hyperlink ref="G574" r:id="rId542" xr:uid="{3B1BB419-D0B8-4E0F-B29C-93BDFE287845}"/>
    <hyperlink ref="G575" r:id="rId543" xr:uid="{B98E4CB4-C2CF-48A7-A991-17FC4EBD2B6E}"/>
    <hyperlink ref="G576" r:id="rId544" xr:uid="{09545B0F-B892-45A4-87F2-D01B9FD76B4E}"/>
    <hyperlink ref="G577" r:id="rId545" xr:uid="{72B212C1-3F22-4B44-A72C-654B71CE1AD6}"/>
    <hyperlink ref="G578" r:id="rId546" xr:uid="{F2304F13-3B47-447B-AEE8-6DED7DB4D65A}"/>
    <hyperlink ref="G579" r:id="rId547" xr:uid="{A8F62D92-25A5-4CFD-92F0-D18CC9809FD3}"/>
    <hyperlink ref="G580" r:id="rId548" xr:uid="{7204B07A-9840-4657-A1DF-B5F2527E1514}"/>
    <hyperlink ref="G581" r:id="rId549" xr:uid="{C94870B8-F80D-489B-8E8F-A1CBC34337EC}"/>
    <hyperlink ref="G582" r:id="rId550" xr:uid="{0440F306-08F7-4C5E-94C0-597726DC5E2A}"/>
    <hyperlink ref="G583" r:id="rId551" xr:uid="{3682CA4F-32A2-4F92-AB3A-B335AC707D2D}"/>
    <hyperlink ref="G584" r:id="rId552" xr:uid="{E7F2BBEE-8806-4FDA-B801-6DF0FF30E149}"/>
    <hyperlink ref="G585" r:id="rId553" xr:uid="{62B9A23E-71DE-483E-8978-40A51967675E}"/>
    <hyperlink ref="G586" r:id="rId554" xr:uid="{8AB6C8BB-FB92-45C1-8B32-5C0D685366AB}"/>
    <hyperlink ref="G587" r:id="rId555" xr:uid="{E3F522D1-652A-48C6-A74D-139FDC318414}"/>
    <hyperlink ref="G588" r:id="rId556" xr:uid="{D23E88B6-8FAF-4AA8-A2FE-1D8923083402}"/>
    <hyperlink ref="G589" r:id="rId557" xr:uid="{9E2599DA-5A70-467E-8A3F-B92865B7E9C0}"/>
    <hyperlink ref="G590" r:id="rId558" xr:uid="{CB13290E-FDD3-4443-93FA-8F428A9E4ED4}"/>
    <hyperlink ref="G591" r:id="rId559" xr:uid="{A36B20E5-C228-4C15-A59C-8A0155D29B22}"/>
    <hyperlink ref="G592" r:id="rId560" xr:uid="{42A2B222-EB46-4746-8E4E-BE9E5B0A5875}"/>
    <hyperlink ref="G593" r:id="rId561" xr:uid="{6B479CB8-ED2E-4EE7-9D7C-34BC2AE95A90}"/>
    <hyperlink ref="G594" r:id="rId562" xr:uid="{3D1EF185-AB49-48DD-BE0A-7D327A77452F}"/>
    <hyperlink ref="G595" r:id="rId563" xr:uid="{BAE4BAA9-F079-4753-BB2C-5ABD7AA7CD57}"/>
    <hyperlink ref="G596" r:id="rId564" xr:uid="{1F7DB1B6-2225-4A78-936F-EE789A2DD517}"/>
    <hyperlink ref="G597" r:id="rId565" xr:uid="{7D6BF6C4-84E2-4D5A-8C0B-2A0B21BB9669}"/>
    <hyperlink ref="G598" r:id="rId566" xr:uid="{4670AAE6-23A2-430E-AC06-7C956B58FA6D}"/>
    <hyperlink ref="G599" r:id="rId567" xr:uid="{774F3233-D1DE-4140-8217-27F7590E1477}"/>
    <hyperlink ref="G600" r:id="rId568" xr:uid="{B4BE4F66-61F0-4D85-B7DE-C25C28F7458A}"/>
    <hyperlink ref="G601" r:id="rId569" xr:uid="{3D70E614-88FD-4C27-9E41-5CF987FFB25A}"/>
    <hyperlink ref="G602" r:id="rId570" xr:uid="{AE65DD0C-813E-4A6E-B52D-CAA9E6DB7544}"/>
    <hyperlink ref="G603" r:id="rId571" xr:uid="{D1EE5177-3C8E-47B2-83DF-8AAB7389D7EE}"/>
    <hyperlink ref="G604" r:id="rId572" xr:uid="{92E5DA7A-360B-483A-B764-80F4CCE72BD7}"/>
    <hyperlink ref="G605" r:id="rId573" xr:uid="{8BD5D51F-A4C0-420E-95A4-3D5C867CAF81}"/>
    <hyperlink ref="G606" r:id="rId574" xr:uid="{693037EA-3A96-4AB9-8D0E-DDF446EDDCC1}"/>
    <hyperlink ref="G607" r:id="rId575" xr:uid="{74B8ED9D-40F1-40F0-A7DF-815969FDB2CA}"/>
    <hyperlink ref="G608" r:id="rId576" xr:uid="{ECE631A0-3461-4F55-B20D-EE222372FAF8}"/>
    <hyperlink ref="G609" r:id="rId577" xr:uid="{5A005655-7DB2-4392-A322-CAD85D95F003}"/>
    <hyperlink ref="G611" r:id="rId578" xr:uid="{3FA0714B-AD07-4434-90D6-E3F22707D906}"/>
    <hyperlink ref="G610" r:id="rId579" xr:uid="{C00C5086-A50E-44E0-B434-A9E2CE9C16F5}"/>
    <hyperlink ref="G613" r:id="rId580" xr:uid="{8A883032-7CE8-4320-A7D0-DC6B312F333C}"/>
    <hyperlink ref="G612" r:id="rId581" xr:uid="{1892895E-0B9A-42BE-BF70-C4FD89DE930B}"/>
    <hyperlink ref="G615" r:id="rId582" xr:uid="{99979B00-56F7-4168-8990-EA318F320298}"/>
    <hyperlink ref="G614" r:id="rId583" xr:uid="{B35E2843-C16F-4667-ADD0-2B5AB9DBC19C}"/>
    <hyperlink ref="G617" r:id="rId584" xr:uid="{6DF5F1AE-9A32-4CFE-A8ED-19640C6AF3C5}"/>
    <hyperlink ref="G616" r:id="rId585" xr:uid="{95E26394-182D-46E4-A98F-33BDBCB0E9DE}"/>
    <hyperlink ref="G619" r:id="rId586" xr:uid="{2A580DA0-6AED-4B67-8D7B-82D3D5B426C5}"/>
    <hyperlink ref="G618" r:id="rId587" xr:uid="{0E29D956-CE53-451D-87B4-C8FF88BD9651}"/>
    <hyperlink ref="G622" r:id="rId588" xr:uid="{43C5CB9E-CE01-44E8-9385-1812126C8E82}"/>
    <hyperlink ref="G621" r:id="rId589" xr:uid="{CE1C0B31-4CB3-4850-8329-F34BAB7CDBCD}"/>
    <hyperlink ref="G620" r:id="rId590" xr:uid="{83BF9D51-410C-47EF-B1D9-970A1D419A09}"/>
    <hyperlink ref="G623" r:id="rId591" xr:uid="{FBB9ED31-E674-4ED4-A5D2-A4A22F507CF2}"/>
    <hyperlink ref="G624" r:id="rId592" xr:uid="{CFFC5DE4-1EBE-45A0-BC0B-8181927EF595}"/>
    <hyperlink ref="G625" r:id="rId593" xr:uid="{7F121849-2F5F-4835-A78E-8291D3423C9C}"/>
    <hyperlink ref="G626" r:id="rId594" xr:uid="{FA7C0C8B-83C5-42B8-8609-1910F7D3D38A}"/>
    <hyperlink ref="G627" r:id="rId595" xr:uid="{CE946CA5-1455-4560-A011-E1B5325219AC}"/>
    <hyperlink ref="G628" r:id="rId596" xr:uid="{76ABB724-2658-4855-B2B3-5B972064D149}"/>
    <hyperlink ref="G629" r:id="rId597" xr:uid="{ACBF7E2B-AF8D-4E38-81F1-E2B1296B8CF2}"/>
    <hyperlink ref="G630" r:id="rId598" xr:uid="{E67B2EA2-8298-440C-AF80-9A9DE4F79A30}"/>
    <hyperlink ref="G631" r:id="rId599" xr:uid="{74D3A813-F4CD-41DD-B3BE-8BD3412742D1}"/>
    <hyperlink ref="G632" r:id="rId600" xr:uid="{F58E5CF9-8E62-443A-8ABE-1768D5746EFB}"/>
    <hyperlink ref="G633" r:id="rId601" xr:uid="{1C812EB1-EE77-4B7F-964B-0B96EB2CB252}"/>
    <hyperlink ref="G634" r:id="rId602" xr:uid="{3468927C-49E3-4472-B91F-36FA6C6FE67D}"/>
    <hyperlink ref="G635" r:id="rId603" xr:uid="{95BC433E-D418-48CE-9C99-72924EB972B7}"/>
    <hyperlink ref="G636" r:id="rId604" xr:uid="{14E14F4C-0F7F-4731-A8B7-649991B00F8B}"/>
    <hyperlink ref="G637" r:id="rId605" xr:uid="{168213F3-361B-4CF1-866D-56A14C00EC04}"/>
    <hyperlink ref="G638" r:id="rId606" xr:uid="{A6E0461E-2197-4F10-9AB0-5BFCEDBD45D8}"/>
    <hyperlink ref="G639" r:id="rId607" xr:uid="{5E641480-29B1-4728-8F9D-F41247062A0A}"/>
    <hyperlink ref="G640" r:id="rId608" xr:uid="{D9A26627-90EF-49A6-BA8F-3869D7F064D2}"/>
    <hyperlink ref="G641" r:id="rId609" xr:uid="{3F98AC4C-D5EE-4AEF-98A7-68A17BCF05D1}"/>
    <hyperlink ref="G642" r:id="rId610" xr:uid="{44CFA351-B458-4096-B74E-D506D1601525}"/>
    <hyperlink ref="G643" r:id="rId611" xr:uid="{053BB3A1-D214-49C3-A51C-BF322B7DE88D}"/>
    <hyperlink ref="G644" r:id="rId612" xr:uid="{E1C6A0DB-CE3E-4871-8DBC-7B9CA13E842E}"/>
    <hyperlink ref="G645" r:id="rId613" xr:uid="{DACABB4F-1137-4222-888A-341C3FDB57EF}"/>
    <hyperlink ref="G646" r:id="rId614" xr:uid="{79E55A29-133E-4EED-AF39-4333978DA62C}"/>
    <hyperlink ref="G647" r:id="rId615" xr:uid="{3C4916A1-EE77-47AE-B443-02BC443D48BE}"/>
    <hyperlink ref="G648" r:id="rId616" xr:uid="{20FC457B-BAE0-4304-8B4A-3836407A308F}"/>
    <hyperlink ref="G649" r:id="rId617" xr:uid="{918D8252-1F3A-4038-A632-C1AF258A9A1A}"/>
    <hyperlink ref="G650" r:id="rId618" xr:uid="{20D7247A-3038-4834-93C4-73F597E9A9E7}"/>
    <hyperlink ref="G651" r:id="rId619" xr:uid="{506BBFED-5ADE-40D2-BBF0-793B22025FEE}"/>
    <hyperlink ref="G652" r:id="rId620" xr:uid="{E49B8BCB-9F04-4211-B0E1-C4829775F1BA}"/>
    <hyperlink ref="G653" r:id="rId621" xr:uid="{25AD2CA2-AC95-40A8-B0CC-59FC2047AFBC}"/>
    <hyperlink ref="G654" r:id="rId622" xr:uid="{A80C0034-561D-404F-8777-86DAF07E85F1}"/>
    <hyperlink ref="G655" r:id="rId623" xr:uid="{3C4AB3C6-153F-4AAE-B98A-571987469475}"/>
    <hyperlink ref="G656" r:id="rId624" xr:uid="{90CD0298-C8AA-4797-BAAE-390C51B2BA86}"/>
    <hyperlink ref="G657" r:id="rId625" xr:uid="{72CD113A-838E-41B1-8348-42F05DCFEB45}"/>
    <hyperlink ref="G658" r:id="rId626" xr:uid="{686B2B11-7A07-4EA4-8B42-1B85929A13BE}"/>
    <hyperlink ref="G659" r:id="rId627" xr:uid="{992B5E2E-60B5-473D-B138-61629DFE63E8}"/>
    <hyperlink ref="G660" r:id="rId628" xr:uid="{FC2B1DC6-0EC7-4B38-A223-F9F28479A31A}"/>
    <hyperlink ref="G661" r:id="rId629" xr:uid="{980CEB0E-FC7F-4DB3-B910-7F66E509BB25}"/>
    <hyperlink ref="G662" r:id="rId630" xr:uid="{79A802C5-C85E-453E-8905-04E8765CEA56}"/>
    <hyperlink ref="G663" r:id="rId631" xr:uid="{C8720386-70D7-4073-A7A3-190268BE8BB4}"/>
    <hyperlink ref="G664" r:id="rId632" xr:uid="{17E48E27-B8E7-4629-A86B-47C29244AD35}"/>
    <hyperlink ref="G665" r:id="rId633" xr:uid="{764E3D7C-0554-445E-8008-4477F29CDCF6}"/>
    <hyperlink ref="G666" r:id="rId634" xr:uid="{922A9C20-6EDC-45E8-8324-2FD9783CB4BF}"/>
    <hyperlink ref="G667" r:id="rId635" xr:uid="{4779BC77-3EC3-4475-8FAC-5DA17FBB1991}"/>
    <hyperlink ref="G668" r:id="rId636" xr:uid="{3D1E51C1-E80D-4D39-9DA5-CA7D36DDD007}"/>
    <hyperlink ref="G669" r:id="rId637" xr:uid="{C1FEDA7C-9DAA-4B27-9B76-E67958D2EAFB}"/>
    <hyperlink ref="G670" r:id="rId638" xr:uid="{CCA1AD96-E6DB-470C-ADE5-D3184F65CC6B}"/>
    <hyperlink ref="G671" r:id="rId639" xr:uid="{2F8BEF15-F0B9-4823-AED0-4214E297FC62}"/>
    <hyperlink ref="G672" r:id="rId640" xr:uid="{E62FEF16-6300-4370-AE04-9F0ABF8ED519}"/>
    <hyperlink ref="G673" r:id="rId641" xr:uid="{13F957B5-C96A-4119-A042-62C63EACF62B}"/>
    <hyperlink ref="G674" r:id="rId642" xr:uid="{82AA4263-3D19-42D3-B52E-349C5C83CA38}"/>
    <hyperlink ref="G675" r:id="rId643" xr:uid="{7C9AB565-B2F6-4DE0-9B95-D556842B5EAE}"/>
    <hyperlink ref="G676" r:id="rId644" xr:uid="{3A97AC6F-D121-451D-A160-9B3FCBAD6F47}"/>
    <hyperlink ref="G677" r:id="rId645" xr:uid="{F3C6D001-964D-4C16-8B2B-70EE4559FA93}"/>
    <hyperlink ref="G678" r:id="rId646" xr:uid="{DDFD559B-79BD-463B-B3C4-FAAAD0CAED5B}"/>
    <hyperlink ref="G679" r:id="rId647" xr:uid="{E9BCE4A1-6B63-4A4D-A92F-333A4C13962B}"/>
    <hyperlink ref="G680" r:id="rId648" xr:uid="{76C1DF42-922B-4A0E-90E6-0B292245A252}"/>
    <hyperlink ref="G681" r:id="rId649" xr:uid="{8BA052E6-7241-40D3-A99F-33524A6BE617}"/>
    <hyperlink ref="G682" r:id="rId650" xr:uid="{49E25FE6-B01A-4AB6-A288-AD90E5655192}"/>
    <hyperlink ref="G683" r:id="rId651" xr:uid="{D7A53321-AA5F-41CA-87A4-C21B3CC6176C}"/>
    <hyperlink ref="G684" r:id="rId652" xr:uid="{5434AA15-1B21-4EF1-BA8F-809A062E3B08}"/>
    <hyperlink ref="G685" r:id="rId653" xr:uid="{EBAA9670-1A63-4C6E-8CB1-B664C7FC8C20}"/>
    <hyperlink ref="G686" r:id="rId654" xr:uid="{1A5F3202-EA76-4466-B524-74DF285DC123}"/>
    <hyperlink ref="G687" r:id="rId655" xr:uid="{E5DB99CC-5BC4-487C-B7FC-35AE0C9905F6}"/>
    <hyperlink ref="G688" r:id="rId656" xr:uid="{34E66A36-C59F-4F36-9E93-50624D96BE52}"/>
    <hyperlink ref="G689" r:id="rId657" xr:uid="{33E51D82-3AE3-44D3-AE26-B2B7D6F3B08D}"/>
    <hyperlink ref="G690" r:id="rId658" xr:uid="{7C6539F0-F898-4410-AE39-B69AC88C55EB}"/>
    <hyperlink ref="G691" r:id="rId659" xr:uid="{B576BF84-79D5-4989-861D-AC80539B6E63}"/>
    <hyperlink ref="G692" r:id="rId660" xr:uid="{58E7DD46-D7B6-42D9-99A3-3EE5120A1764}"/>
    <hyperlink ref="G693" r:id="rId661" xr:uid="{A1D655F2-4EC0-4884-8F25-1C89070E4FDD}"/>
    <hyperlink ref="G694" r:id="rId662" xr:uid="{0D391448-A138-423B-9173-071A14630F22}"/>
    <hyperlink ref="G695" r:id="rId663" xr:uid="{ACA55801-C372-46C4-AE94-7D2B005D7D60}"/>
    <hyperlink ref="G696" r:id="rId664" xr:uid="{D0D844EA-47D6-44A8-BB39-64DB182416AB}"/>
    <hyperlink ref="G697" r:id="rId665" xr:uid="{BD0E3757-76EB-4B9C-B75B-EC3208A21E0E}"/>
    <hyperlink ref="G698" r:id="rId666" xr:uid="{D027A0E5-DB82-44B9-8726-2B8CF9B01D38}"/>
    <hyperlink ref="G699" r:id="rId667" xr:uid="{481549D8-A11A-4CF1-93A8-BF27DE8D90BE}"/>
    <hyperlink ref="G700" r:id="rId668" xr:uid="{DD52731D-2034-4722-9417-8EDC6FD47CE4}"/>
    <hyperlink ref="G701" r:id="rId669" xr:uid="{1584B53C-7752-4E63-92E6-F2AE1F2ED010}"/>
    <hyperlink ref="G702" r:id="rId670" xr:uid="{955C1820-1A6E-4341-87E3-7DEA2D39DAE3}"/>
    <hyperlink ref="G703" r:id="rId671" xr:uid="{7547D513-21A6-41C0-8195-CAD5B2C3EA49}"/>
    <hyperlink ref="G704" r:id="rId672" xr:uid="{A723ABB0-3045-42CA-9C9F-1E1EA9FB445F}"/>
    <hyperlink ref="G705" r:id="rId673" xr:uid="{1984BBE0-DDDD-43B9-BE3F-EB5DF8EE59AD}"/>
    <hyperlink ref="G706" r:id="rId674" xr:uid="{384047DA-4C44-46BD-AD13-B50B690EFF9D}"/>
    <hyperlink ref="G707" r:id="rId675" xr:uid="{66242850-C795-457A-9829-11586E087FA5}"/>
    <hyperlink ref="G708" r:id="rId676" xr:uid="{0B54B8BA-846F-4E71-B72F-F5C157C6A7E6}"/>
    <hyperlink ref="G709" r:id="rId677" xr:uid="{7F561543-94E6-4384-87D0-B797A2C07E9B}"/>
    <hyperlink ref="G710" r:id="rId678" xr:uid="{5094E09F-C507-4D0C-8E85-C9651B09E821}"/>
    <hyperlink ref="G711" r:id="rId679" xr:uid="{2E3876A2-7F4C-4240-A2D5-CD56C16CDA83}"/>
    <hyperlink ref="G712" r:id="rId680" xr:uid="{9C8E80E7-2FD1-4F2E-B74E-5A4B6F72D847}"/>
    <hyperlink ref="G713" r:id="rId681" xr:uid="{FD658213-440D-408E-8848-697FB2EB1B75}"/>
    <hyperlink ref="G714" r:id="rId682" xr:uid="{4B56C448-F399-485A-8EB9-133CEAA2A33B}"/>
    <hyperlink ref="G715" r:id="rId683" xr:uid="{D7F73B7B-5DCE-486F-AD16-E7DD6507E366}"/>
    <hyperlink ref="G716" r:id="rId684" xr:uid="{C48B764D-F0CE-49FD-B138-9CB444F18E9B}"/>
    <hyperlink ref="G717" r:id="rId685" xr:uid="{1A84B519-8CB7-4876-AFC7-6C7B1DCB2BFC}"/>
    <hyperlink ref="G718" r:id="rId686" xr:uid="{510EB3A6-88B9-4B4D-9636-73467520A821}"/>
    <hyperlink ref="G719" r:id="rId687" xr:uid="{E0229C96-B7DC-42AF-8899-3FB928D090C1}"/>
    <hyperlink ref="G720" r:id="rId688" xr:uid="{C56B90D1-17FC-45DF-BC12-D524046FAF04}"/>
    <hyperlink ref="G721" r:id="rId689" xr:uid="{17DF8819-4829-4783-A6AD-D8A5A12347C3}"/>
    <hyperlink ref="G722" r:id="rId690" xr:uid="{B7324DB7-FC90-4BC1-8EB3-18C4AF8490C6}"/>
    <hyperlink ref="G723" r:id="rId691" xr:uid="{F1DCDB08-1E8A-4832-84D5-8919C8638403}"/>
    <hyperlink ref="G724" r:id="rId692" xr:uid="{B1DB363B-D4E2-4DE3-B252-7435B579CE78}"/>
    <hyperlink ref="G726" r:id="rId693" xr:uid="{A62BB1D5-C359-4024-BD35-DAB9EC1A7D2C}"/>
    <hyperlink ref="G727" r:id="rId694" xr:uid="{00ECA69E-9869-46CE-B017-A7C0AC6369A5}"/>
    <hyperlink ref="G729" r:id="rId695" xr:uid="{B4418543-2A8C-4451-B7E8-7B78ECCDD50F}"/>
    <hyperlink ref="G731" r:id="rId696" xr:uid="{72937246-F171-450C-B877-388F493B14BC}"/>
    <hyperlink ref="G732" r:id="rId697" xr:uid="{23FD8194-646C-4FA6-A318-924B5C868690}"/>
    <hyperlink ref="G733" r:id="rId698" xr:uid="{9F9CEC8E-C5DE-4687-9ACD-E95B43F6DA85}"/>
    <hyperlink ref="G735" r:id="rId699" xr:uid="{79BA0AD6-0042-4FE3-8576-0E11E2EEE6B0}"/>
    <hyperlink ref="G736" r:id="rId700" xr:uid="{4E5B89A5-A7B2-42EF-AF4F-1A34FEDF38D3}"/>
    <hyperlink ref="G737" r:id="rId701" xr:uid="{26E93D38-A202-45B6-82EA-C7499E636FD8}"/>
    <hyperlink ref="G738" r:id="rId702" xr:uid="{9064F209-1454-4882-A3ED-5697800CFA9E}"/>
    <hyperlink ref="G739" r:id="rId703" xr:uid="{16FE2378-EE6F-4082-AA19-281FDC15A3CD}"/>
    <hyperlink ref="G740" r:id="rId704" xr:uid="{67B845BD-B0AA-4BFA-BC56-42206C1377D4}"/>
    <hyperlink ref="G741" r:id="rId705" xr:uid="{D09307CA-9489-4151-8520-4D258D0EBE19}"/>
    <hyperlink ref="G742" r:id="rId706" xr:uid="{77D5E5F0-B272-4AAE-BAF6-F39C0BDA8CEB}"/>
    <hyperlink ref="G743" r:id="rId707" xr:uid="{497D308D-F48D-4811-ADDA-57C818685165}"/>
    <hyperlink ref="G744" r:id="rId708" xr:uid="{CB4CF774-9455-403D-B1C0-23B9A36FE8E4}"/>
    <hyperlink ref="G745" r:id="rId709" xr:uid="{83446B3B-BAD6-4392-99A0-95404CBA1276}"/>
    <hyperlink ref="G746" r:id="rId710" xr:uid="{0BC5293B-145E-4B1C-A1B9-0DC7D0A5A8B9}"/>
    <hyperlink ref="G747" r:id="rId711" xr:uid="{05C9744E-0B16-4DBD-9970-94B542003343}"/>
    <hyperlink ref="G748" r:id="rId712" xr:uid="{2F2B213B-B3D8-433F-B008-44EF00D9AFE1}"/>
    <hyperlink ref="G749" r:id="rId713" xr:uid="{76215B2A-A0CB-4731-A4FC-897D2BA5FD83}"/>
    <hyperlink ref="G750" r:id="rId714" xr:uid="{53AD9395-88B0-4423-A568-0C8B77F9C859}"/>
    <hyperlink ref="G751" r:id="rId715" xr:uid="{0DFDE345-E793-47DF-8762-CA9CA7A017E7}"/>
    <hyperlink ref="G752" r:id="rId716" xr:uid="{F78851E1-7183-4203-87C3-A7F061D05B2E}"/>
    <hyperlink ref="G753" r:id="rId717" xr:uid="{0EBABB55-3D2D-4112-ABBE-5B22AD18E0C8}"/>
    <hyperlink ref="G754" r:id="rId718" xr:uid="{72FC2112-9DCC-47F9-801C-D68DD87AF1E3}"/>
    <hyperlink ref="G755" r:id="rId719" xr:uid="{FE8AEE90-1CCF-4653-8ECB-8541BEAAADF5}"/>
    <hyperlink ref="G756" r:id="rId720" xr:uid="{7DDE8258-5DB0-4120-8855-8C5CFD5F2E60}"/>
    <hyperlink ref="G757" r:id="rId721" xr:uid="{236CA0C3-C7EB-41B8-BAFC-E3A48EBEDA9F}"/>
    <hyperlink ref="G758" r:id="rId722" xr:uid="{A8EC2679-4E5D-499B-B9FA-A9A7DAB4CAB0}"/>
    <hyperlink ref="G759" r:id="rId723" xr:uid="{0E969BE1-CA86-494E-9942-D15E227D1A77}"/>
    <hyperlink ref="G760" r:id="rId724" xr:uid="{1D379052-7613-409D-A72B-059BDA45502C}"/>
    <hyperlink ref="G761" r:id="rId725" xr:uid="{28853E9C-1917-43ED-906A-A8EB53CBCE48}"/>
    <hyperlink ref="G762" r:id="rId726" xr:uid="{31BE8BCB-113C-41B0-A5E4-FAECDE461A9C}"/>
    <hyperlink ref="G763" r:id="rId727" xr:uid="{908D3173-6CD0-4C16-B8CC-0E8C64037946}"/>
    <hyperlink ref="G764" r:id="rId728" xr:uid="{171D3E8E-3488-4D31-A860-DBA1AC9DF7A0}"/>
    <hyperlink ref="G765" r:id="rId729" xr:uid="{D4A9F910-42BE-4EC3-88F8-71B505FF35B8}"/>
    <hyperlink ref="G766" r:id="rId730" xr:uid="{688B0BEC-2780-4B93-8AE6-9B8134D812E5}"/>
    <hyperlink ref="G767" r:id="rId731" xr:uid="{3A9739F4-E9DE-4837-941F-7C348BFFBEAE}"/>
    <hyperlink ref="G768" r:id="rId732" xr:uid="{4242F955-D184-44FF-B923-96C65CBCDC1F}"/>
    <hyperlink ref="G769" r:id="rId733" xr:uid="{A5900173-5D60-4D4E-A079-8A312B5B88B0}"/>
    <hyperlink ref="G770" r:id="rId734" xr:uid="{170821AA-4114-4D56-8D9C-9DF970CB7A74}"/>
    <hyperlink ref="G771" r:id="rId735" xr:uid="{559E6047-4142-4301-9F09-4AEBEC50223D}"/>
    <hyperlink ref="G772" r:id="rId736" xr:uid="{E520973C-5749-4F42-A818-529D1EF6BA72}"/>
    <hyperlink ref="G773" r:id="rId737" xr:uid="{86892759-EF44-46E2-BB40-DC1F211F9B10}"/>
    <hyperlink ref="G774" r:id="rId738" xr:uid="{AA1095A9-24A2-49CF-B5DE-464ACE956F14}"/>
    <hyperlink ref="G775" r:id="rId739" xr:uid="{7EDD2268-B86D-4BAB-BDB3-D618342E9049}"/>
    <hyperlink ref="G776" r:id="rId740" xr:uid="{3DBA6BF9-EB67-4789-BBCF-10407B1FE0DD}"/>
  </hyperlinks>
  <pageMargins left="0.7" right="0.7" top="0.75" bottom="0.75" header="0.3" footer="0.3"/>
  <pageSetup orientation="portrait" r:id="rId741"/>
  <drawing r:id="rId742"/>
  <legacyDrawing r:id="rId7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36C9-303F-4FD4-8516-7B655E4CCC5D}">
  <sheetPr>
    <tabColor theme="8" tint="0.79998168889431442"/>
  </sheetPr>
  <dimension ref="G7:K7"/>
  <sheetViews>
    <sheetView topLeftCell="G1" zoomScale="70" zoomScaleNormal="70" workbookViewId="0">
      <selection activeCell="W25" sqref="W25"/>
    </sheetView>
  </sheetViews>
  <sheetFormatPr defaultRowHeight="15" x14ac:dyDescent="0.25"/>
  <sheetData>
    <row r="7" spans="7:11" x14ac:dyDescent="0.25">
      <c r="G7" s="2"/>
      <c r="K7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C36DA-5EC3-4F03-86A0-CC4EC96598CE}">
  <dimension ref="A1:AS21"/>
  <sheetViews>
    <sheetView tabSelected="1" topLeftCell="A40" zoomScale="58" zoomScaleNormal="40" workbookViewId="0">
      <selection activeCell="D19" sqref="D19"/>
    </sheetView>
  </sheetViews>
  <sheetFormatPr defaultRowHeight="15" x14ac:dyDescent="0.25"/>
  <cols>
    <col min="4" max="4" width="12.85546875" bestFit="1" customWidth="1"/>
    <col min="9" max="9" width="9.5703125" bestFit="1" customWidth="1"/>
  </cols>
  <sheetData>
    <row r="1" spans="1:45" x14ac:dyDescent="0.25">
      <c r="A1" t="s">
        <v>327</v>
      </c>
    </row>
    <row r="2" spans="1:45" x14ac:dyDescent="0.25">
      <c r="D2" t="s">
        <v>729</v>
      </c>
      <c r="E2" s="89">
        <f>E6/SUM($E$6:$AR$6)</f>
        <v>7.3873873873873869E-2</v>
      </c>
      <c r="F2" s="89">
        <f t="shared" ref="F2:AR2" si="0">F6/SUM($E$6:$AR$6)</f>
        <v>6.576576576576576E-2</v>
      </c>
      <c r="G2" s="89">
        <f t="shared" si="0"/>
        <v>2.8828828828828829E-2</v>
      </c>
      <c r="H2" s="89">
        <f t="shared" si="0"/>
        <v>2.7027027027027029E-2</v>
      </c>
      <c r="I2" s="89">
        <f t="shared" si="0"/>
        <v>3.8738738738738739E-2</v>
      </c>
      <c r="J2" s="89">
        <f t="shared" si="0"/>
        <v>3.8738738738738739E-2</v>
      </c>
      <c r="K2" s="89">
        <f t="shared" si="0"/>
        <v>2.7027027027027029E-2</v>
      </c>
      <c r="L2" s="89">
        <f t="shared" si="0"/>
        <v>1.7117117117117116E-2</v>
      </c>
      <c r="M2" s="89">
        <f t="shared" si="0"/>
        <v>1.3513513513513514E-2</v>
      </c>
      <c r="N2" s="89">
        <f t="shared" si="0"/>
        <v>2.7027027027027029E-3</v>
      </c>
      <c r="O2" s="89">
        <f t="shared" si="0"/>
        <v>2.0720720720720721E-2</v>
      </c>
      <c r="P2" s="89">
        <f t="shared" si="0"/>
        <v>1.5315315315315315E-2</v>
      </c>
      <c r="Q2" s="89">
        <f t="shared" si="0"/>
        <v>2.7927927927927927E-2</v>
      </c>
      <c r="R2" s="89">
        <f t="shared" si="0"/>
        <v>1.6216216216216217E-2</v>
      </c>
      <c r="S2" s="89">
        <f t="shared" si="0"/>
        <v>9.0090090090090089E-3</v>
      </c>
      <c r="T2" s="89">
        <f t="shared" si="0"/>
        <v>9.0090090090090089E-3</v>
      </c>
      <c r="U2" s="89">
        <f t="shared" si="0"/>
        <v>8.1081081081081086E-3</v>
      </c>
      <c r="V2" s="89">
        <f t="shared" si="0"/>
        <v>7.2072072072072073E-3</v>
      </c>
      <c r="W2" s="89">
        <f t="shared" si="0"/>
        <v>9.8198198198198194E-2</v>
      </c>
      <c r="X2" s="89">
        <f t="shared" si="0"/>
        <v>7.2072072072072073E-3</v>
      </c>
      <c r="Y2" s="89">
        <f t="shared" si="0"/>
        <v>1.8018018018018018E-3</v>
      </c>
      <c r="Z2" s="89">
        <f t="shared" si="0"/>
        <v>2.8828828828828829E-2</v>
      </c>
      <c r="AA2" s="89">
        <f t="shared" si="0"/>
        <v>1.0810810810810811E-2</v>
      </c>
      <c r="AB2" s="89">
        <f t="shared" si="0"/>
        <v>1.5315315315315315E-2</v>
      </c>
      <c r="AC2" s="89">
        <f t="shared" si="0"/>
        <v>1.2612612612612612E-2</v>
      </c>
      <c r="AD2" s="89">
        <f t="shared" si="0"/>
        <v>1.6216216216216217E-2</v>
      </c>
      <c r="AE2" s="89">
        <f t="shared" si="0"/>
        <v>3.1531531531531529E-2</v>
      </c>
      <c r="AF2" s="89">
        <f t="shared" si="0"/>
        <v>6.3963963963963963E-2</v>
      </c>
      <c r="AG2" s="89">
        <f t="shared" si="0"/>
        <v>3.6936936936936934E-2</v>
      </c>
      <c r="AH2" s="89">
        <f t="shared" si="0"/>
        <v>8.3783783783783788E-2</v>
      </c>
      <c r="AI2" s="89">
        <f t="shared" si="0"/>
        <v>1.8018018018018018E-3</v>
      </c>
      <c r="AJ2" s="89">
        <f t="shared" si="0"/>
        <v>2.7027027027027029E-2</v>
      </c>
      <c r="AK2" s="89">
        <f t="shared" si="0"/>
        <v>3.6036036036036037E-3</v>
      </c>
      <c r="AL2" s="89">
        <f t="shared" si="0"/>
        <v>1.8018018018018018E-3</v>
      </c>
      <c r="AM2" s="89">
        <f t="shared" si="0"/>
        <v>1.1711711711711712E-2</v>
      </c>
      <c r="AN2" s="89">
        <f t="shared" si="0"/>
        <v>1.0810810810810811E-2</v>
      </c>
      <c r="AO2" s="89">
        <f t="shared" si="0"/>
        <v>2.3423423423423424E-2</v>
      </c>
      <c r="AP2" s="89">
        <f t="shared" si="0"/>
        <v>3.8738738738738739E-2</v>
      </c>
      <c r="AQ2" s="89">
        <f t="shared" si="0"/>
        <v>4.5045045045045045E-3</v>
      </c>
      <c r="AR2" s="89">
        <f t="shared" si="0"/>
        <v>2.2522522522522521E-2</v>
      </c>
    </row>
    <row r="3" spans="1:45" x14ac:dyDescent="0.25">
      <c r="D3" s="88" t="s">
        <v>328</v>
      </c>
      <c r="E3" s="88" t="str">
        <f>'PROB SOLV MATH TRACKER'!AC10</f>
        <v>Algebra</v>
      </c>
      <c r="F3" s="88" t="str">
        <f>'PROB SOLV MATH TRACKER'!AD10</f>
        <v>Inequalities</v>
      </c>
      <c r="G3" s="88" t="str">
        <f>'PROB SOLV MATH TRACKER'!AE10</f>
        <v>Absolute Value</v>
      </c>
      <c r="H3" s="88" t="str">
        <f>'PROB SOLV MATH TRACKER'!AF10</f>
        <v>Roots</v>
      </c>
      <c r="I3" s="88" t="str">
        <f>'PROB SOLV MATH TRACKER'!AG10</f>
        <v>Exponents</v>
      </c>
      <c r="J3" s="88" t="str">
        <f>'PROB SOLV MATH TRACKER'!AH10</f>
        <v>Fractions / Decimals / PCT</v>
      </c>
      <c r="K3" s="88" t="str">
        <f>'PROB SOLV MATH TRACKER'!AI10</f>
        <v>Sets</v>
      </c>
      <c r="L3" s="88" t="str">
        <f>'PROB SOLV MATH TRACKER'!AJ10</f>
        <v>Statistics</v>
      </c>
      <c r="M3" s="88" t="str">
        <f>'PROB SOLV MATH TRACKER'!AK10</f>
        <v>Digits</v>
      </c>
      <c r="N3" s="88" t="str">
        <f>'PROB SOLV MATH TRACKER'!AL10</f>
        <v>Factorials</v>
      </c>
      <c r="O3" s="88" t="str">
        <f>'PROB SOLV MATH TRACKER'!AM10</f>
        <v>Number Properties</v>
      </c>
      <c r="P3" s="88" t="str">
        <f>'PROB SOLV MATH TRACKER'!AN10</f>
        <v>Factors</v>
      </c>
      <c r="Q3" s="88" t="str">
        <f>'PROB SOLV MATH TRACKER'!AO10</f>
        <v>Divisibility</v>
      </c>
      <c r="R3" s="88" t="str">
        <f>'PROB SOLV MATH TRACKER'!AP10</f>
        <v>Remainders</v>
      </c>
      <c r="S3" s="88" t="str">
        <f>'PROB SOLV MATH TRACKER'!AQ10</f>
        <v>EVEN / ODD</v>
      </c>
      <c r="T3" s="88" t="str">
        <f>'PROB SOLV MATH TRACKER'!AR10</f>
        <v>Primes</v>
      </c>
      <c r="U3" s="88" t="str">
        <f>'PROB SOLV MATH TRACKER'!AS10</f>
        <v>POS / NEG</v>
      </c>
      <c r="V3" s="88" t="str">
        <f>'PROB SOLV MATH TRACKER'!AT10</f>
        <v>Ratio</v>
      </c>
      <c r="W3" s="88" t="str">
        <f>'PROB SOLV MATH TRACKER'!AU10</f>
        <v>Word Problem</v>
      </c>
      <c r="X3" s="88" t="str">
        <f>'PROB SOLV MATH TRACKER'!AV10</f>
        <v>Profit</v>
      </c>
      <c r="Y3" s="88" t="str">
        <f>'PROB SOLV MATH TRACKER'!AW10</f>
        <v>Discount</v>
      </c>
      <c r="Z3" s="88" t="str">
        <f>'PROB SOLV MATH TRACKER'!AX10</f>
        <v>Rate / Distance</v>
      </c>
      <c r="AA3" s="88" t="str">
        <f>'PROB SOLV MATH TRACKER'!AY10</f>
        <v xml:space="preserve">Work </v>
      </c>
      <c r="AB3" s="88" t="str">
        <f>'PROB SOLV MATH TRACKER'!AZ10</f>
        <v>Interest</v>
      </c>
      <c r="AC3" s="88" t="str">
        <f>'PROB SOLV MATH TRACKER'!BA10</f>
        <v>Growth Rates</v>
      </c>
      <c r="AD3" s="88" t="str">
        <f>'PROB SOLV MATH TRACKER'!BB10</f>
        <v>MAX / MIN</v>
      </c>
      <c r="AE3" s="88" t="str">
        <f>'PROB SOLV MATH TRACKER'!BC10</f>
        <v>Weighted Avg</v>
      </c>
      <c r="AF3" s="88" t="str">
        <f>'PROB SOLV MATH TRACKER'!BD10</f>
        <v>Overlapping Sets</v>
      </c>
      <c r="AG3" s="88" t="str">
        <f>'PROB SOLV MATH TRACKER'!BE10</f>
        <v>Probability</v>
      </c>
      <c r="AH3" s="88" t="str">
        <f>'PROB SOLV MATH TRACKER'!BF10</f>
        <v>Combinotronics</v>
      </c>
      <c r="AI3" s="88" t="str">
        <f>'PROB SOLV MATH TRACKER'!BG10</f>
        <v>Functions / Graphs</v>
      </c>
      <c r="AJ3" s="88" t="str">
        <f>'PROB SOLV MATH TRACKER'!BH10</f>
        <v>Coordinate Plane</v>
      </c>
      <c r="AK3" s="88" t="str">
        <f>'PROB SOLV MATH TRACKER'!BI10</f>
        <v>Cylinders</v>
      </c>
      <c r="AL3" s="88" t="str">
        <f>'PROB SOLV MATH TRACKER'!BJ10</f>
        <v>Spheres</v>
      </c>
      <c r="AM3" s="88" t="str">
        <f>'PROB SOLV MATH TRACKER'!BK10</f>
        <v>Cubes/ Prisms</v>
      </c>
      <c r="AN3" s="88" t="str">
        <f>'PROB SOLV MATH TRACKER'!BL10</f>
        <v>Lines &amp; Angles</v>
      </c>
      <c r="AO3" s="88" t="str">
        <f>'PROB SOLV MATH TRACKER'!BM10</f>
        <v>Circles</v>
      </c>
      <c r="AP3" s="88" t="str">
        <f>'PROB SOLV MATH TRACKER'!BN10</f>
        <v>Quadrilaterals</v>
      </c>
      <c r="AQ3" s="88" t="str">
        <f>'PROB SOLV MATH TRACKER'!BO10</f>
        <v>Polygons</v>
      </c>
      <c r="AR3" s="88" t="str">
        <f>'PROB SOLV MATH TRACKER'!BP10</f>
        <v>Triangles</v>
      </c>
      <c r="AS3" s="88"/>
    </row>
    <row r="4" spans="1:45" x14ac:dyDescent="0.25">
      <c r="D4" t="s">
        <v>329</v>
      </c>
      <c r="E4">
        <f>'DATA SUFF MATH TRACKER'!AB11</f>
        <v>47</v>
      </c>
      <c r="F4">
        <f>'DATA SUFF MATH TRACKER'!AC11</f>
        <v>55</v>
      </c>
      <c r="G4">
        <f>'DATA SUFF MATH TRACKER'!AD11</f>
        <v>18</v>
      </c>
      <c r="H4">
        <f>'DATA SUFF MATH TRACKER'!AE11</f>
        <v>15</v>
      </c>
      <c r="I4">
        <f>'DATA SUFF MATH TRACKER'!AF11</f>
        <v>17</v>
      </c>
      <c r="J4">
        <f>'DATA SUFF MATH TRACKER'!AG11</f>
        <v>16</v>
      </c>
      <c r="K4">
        <f>'DATA SUFF MATH TRACKER'!AH11</f>
        <v>12</v>
      </c>
      <c r="L4">
        <f>'DATA SUFF MATH TRACKER'!AI11</f>
        <v>11</v>
      </c>
      <c r="M4">
        <f>'DATA SUFF MATH TRACKER'!AJ11</f>
        <v>7</v>
      </c>
      <c r="N4">
        <f>'DATA SUFF MATH TRACKER'!AK11</f>
        <v>0</v>
      </c>
      <c r="O4">
        <f>'DATA SUFF MATH TRACKER'!AL11</f>
        <v>12</v>
      </c>
      <c r="P4">
        <f>'DATA SUFF MATH TRACKER'!AM11</f>
        <v>9</v>
      </c>
      <c r="Q4">
        <f>'DATA SUFF MATH TRACKER'!AN11</f>
        <v>14</v>
      </c>
      <c r="R4">
        <f>'DATA SUFF MATH TRACKER'!AO11</f>
        <v>7</v>
      </c>
      <c r="S4">
        <f>'DATA SUFF MATH TRACKER'!AP11</f>
        <v>10</v>
      </c>
      <c r="T4">
        <f>'DATA SUFF MATH TRACKER'!AQ11</f>
        <v>9</v>
      </c>
      <c r="U4">
        <f>'DATA SUFF MATH TRACKER'!AR11</f>
        <v>4</v>
      </c>
      <c r="V4">
        <f>'DATA SUFF MATH TRACKER'!AS11</f>
        <v>3</v>
      </c>
      <c r="W4">
        <f>'DATA SUFF MATH TRACKER'!AT11</f>
        <v>48</v>
      </c>
      <c r="X4">
        <f>'DATA SUFF MATH TRACKER'!AU11</f>
        <v>4</v>
      </c>
      <c r="Y4">
        <f>'DATA SUFF MATH TRACKER'!AV11</f>
        <v>1</v>
      </c>
      <c r="Z4">
        <f>'DATA SUFF MATH TRACKER'!AW11</f>
        <v>11</v>
      </c>
      <c r="AA4">
        <f>'DATA SUFF MATH TRACKER'!AX11</f>
        <v>3</v>
      </c>
      <c r="AB4">
        <f>'DATA SUFF MATH TRACKER'!AY11</f>
        <v>10</v>
      </c>
      <c r="AC4">
        <f>'DATA SUFF MATH TRACKER'!AZ11</f>
        <v>5</v>
      </c>
      <c r="AD4">
        <f>'DATA SUFF MATH TRACKER'!BA11</f>
        <v>1</v>
      </c>
      <c r="AE4">
        <f>'DATA SUFF MATH TRACKER'!BB11</f>
        <v>7</v>
      </c>
      <c r="AF4">
        <f>'DATA SUFF MATH TRACKER'!BC11</f>
        <v>18</v>
      </c>
      <c r="AG4">
        <f>'DATA SUFF MATH TRACKER'!BD11</f>
        <v>15</v>
      </c>
      <c r="AH4">
        <f>'DATA SUFF MATH TRACKER'!BE11</f>
        <v>6</v>
      </c>
      <c r="AI4">
        <f>'DATA SUFF MATH TRACKER'!BF11</f>
        <v>0</v>
      </c>
      <c r="AJ4">
        <f>'DATA SUFF MATH TRACKER'!BG11</f>
        <v>12</v>
      </c>
      <c r="AK4">
        <f>'DATA SUFF MATH TRACKER'!BH11</f>
        <v>2</v>
      </c>
      <c r="AL4">
        <f>'DATA SUFF MATH TRACKER'!BI11</f>
        <v>0</v>
      </c>
      <c r="AM4">
        <f>'DATA SUFF MATH TRACKER'!BJ11</f>
        <v>4</v>
      </c>
      <c r="AN4">
        <f>'DATA SUFF MATH TRACKER'!BK11</f>
        <v>6</v>
      </c>
      <c r="AO4">
        <f>'DATA SUFF MATH TRACKER'!BL11</f>
        <v>5</v>
      </c>
      <c r="AP4">
        <f>'DATA SUFF MATH TRACKER'!BM11</f>
        <v>20</v>
      </c>
      <c r="AQ4">
        <f>'DATA SUFF MATH TRACKER'!BN11</f>
        <v>1</v>
      </c>
      <c r="AR4">
        <f>'DATA SUFF MATH TRACKER'!BO11</f>
        <v>10</v>
      </c>
    </row>
    <row r="5" spans="1:45" x14ac:dyDescent="0.25">
      <c r="D5" s="8" t="s">
        <v>330</v>
      </c>
      <c r="E5" s="8">
        <f>'PROB SOLV MATH TRACKER'!AC11</f>
        <v>35</v>
      </c>
      <c r="F5" s="8">
        <f>'PROB SOLV MATH TRACKER'!AD11</f>
        <v>18</v>
      </c>
      <c r="G5" s="8">
        <f>'PROB SOLV MATH TRACKER'!AE11</f>
        <v>14</v>
      </c>
      <c r="H5" s="8">
        <f>'PROB SOLV MATH TRACKER'!AF11</f>
        <v>15</v>
      </c>
      <c r="I5" s="8">
        <f>'PROB SOLV MATH TRACKER'!AG11</f>
        <v>26</v>
      </c>
      <c r="J5" s="8">
        <f>'PROB SOLV MATH TRACKER'!AH11</f>
        <v>27</v>
      </c>
      <c r="K5" s="8">
        <f>'PROB SOLV MATH TRACKER'!AI11</f>
        <v>18</v>
      </c>
      <c r="L5" s="8">
        <f>'PROB SOLV MATH TRACKER'!AJ11</f>
        <v>8</v>
      </c>
      <c r="M5" s="8">
        <f>'PROB SOLV MATH TRACKER'!AK11</f>
        <v>8</v>
      </c>
      <c r="N5" s="8">
        <f>'PROB SOLV MATH TRACKER'!AL11</f>
        <v>3</v>
      </c>
      <c r="O5" s="8">
        <f>'PROB SOLV MATH TRACKER'!AM11</f>
        <v>11</v>
      </c>
      <c r="P5" s="8">
        <f>'PROB SOLV MATH TRACKER'!AN11</f>
        <v>8</v>
      </c>
      <c r="Q5" s="8">
        <f>'PROB SOLV MATH TRACKER'!AO11</f>
        <v>17</v>
      </c>
      <c r="R5" s="8">
        <f>'PROB SOLV MATH TRACKER'!AP11</f>
        <v>11</v>
      </c>
      <c r="S5" s="8">
        <f>'PROB SOLV MATH TRACKER'!AQ11</f>
        <v>0</v>
      </c>
      <c r="T5" s="8">
        <f>'PROB SOLV MATH TRACKER'!AR11</f>
        <v>1</v>
      </c>
      <c r="U5" s="8">
        <f>'PROB SOLV MATH TRACKER'!AS11</f>
        <v>5</v>
      </c>
      <c r="V5" s="8">
        <f>'PROB SOLV MATH TRACKER'!AT11</f>
        <v>5</v>
      </c>
      <c r="W5" s="8">
        <f>'PROB SOLV MATH TRACKER'!AU11</f>
        <v>61</v>
      </c>
      <c r="X5" s="8">
        <f>'PROB SOLV MATH TRACKER'!AV11</f>
        <v>4</v>
      </c>
      <c r="Y5" s="8">
        <f>'PROB SOLV MATH TRACKER'!AW11</f>
        <v>1</v>
      </c>
      <c r="Z5" s="8">
        <f>'PROB SOLV MATH TRACKER'!AX11</f>
        <v>21</v>
      </c>
      <c r="AA5" s="8">
        <f>'PROB SOLV MATH TRACKER'!AY11</f>
        <v>9</v>
      </c>
      <c r="AB5" s="8">
        <f>'PROB SOLV MATH TRACKER'!AZ11</f>
        <v>7</v>
      </c>
      <c r="AC5" s="8">
        <f>'PROB SOLV MATH TRACKER'!BA11</f>
        <v>9</v>
      </c>
      <c r="AD5" s="8">
        <f>'PROB SOLV MATH TRACKER'!BB11</f>
        <v>17</v>
      </c>
      <c r="AE5" s="8">
        <f>'PROB SOLV MATH TRACKER'!BC11</f>
        <v>28</v>
      </c>
      <c r="AF5" s="8">
        <f>'PROB SOLV MATH TRACKER'!BD11</f>
        <v>53</v>
      </c>
      <c r="AG5" s="8">
        <f>'PROB SOLV MATH TRACKER'!BE11</f>
        <v>26</v>
      </c>
      <c r="AH5" s="8">
        <f>'PROB SOLV MATH TRACKER'!BF11</f>
        <v>87</v>
      </c>
      <c r="AI5" s="8">
        <f>'PROB SOLV MATH TRACKER'!BG11</f>
        <v>2</v>
      </c>
      <c r="AJ5" s="8">
        <f>'PROB SOLV MATH TRACKER'!BH11</f>
        <v>18</v>
      </c>
      <c r="AK5" s="8">
        <f>'PROB SOLV MATH TRACKER'!BI11</f>
        <v>2</v>
      </c>
      <c r="AL5" s="8">
        <f>'PROB SOLV MATH TRACKER'!BJ11</f>
        <v>2</v>
      </c>
      <c r="AM5" s="8">
        <f>'PROB SOLV MATH TRACKER'!BK11</f>
        <v>9</v>
      </c>
      <c r="AN5" s="8">
        <f>'PROB SOLV MATH TRACKER'!BL11</f>
        <v>6</v>
      </c>
      <c r="AO5" s="8">
        <f>'PROB SOLV MATH TRACKER'!BM11</f>
        <v>21</v>
      </c>
      <c r="AP5" s="8">
        <f>'PROB SOLV MATH TRACKER'!BN11</f>
        <v>23</v>
      </c>
      <c r="AQ5" s="8">
        <f>'PROB SOLV MATH TRACKER'!BO11</f>
        <v>4</v>
      </c>
      <c r="AR5" s="8">
        <f>'PROB SOLV MATH TRACKER'!BP11</f>
        <v>15</v>
      </c>
      <c r="AS5" s="8"/>
    </row>
    <row r="6" spans="1:45" x14ac:dyDescent="0.25">
      <c r="B6" t="s">
        <v>677</v>
      </c>
      <c r="D6" s="90" t="s">
        <v>335</v>
      </c>
      <c r="E6" s="90">
        <f>SUM(E4:E5)</f>
        <v>82</v>
      </c>
      <c r="F6" s="90">
        <f t="shared" ref="F6:AF6" si="1">SUM(F4:F5)</f>
        <v>73</v>
      </c>
      <c r="G6" s="90">
        <f t="shared" si="1"/>
        <v>32</v>
      </c>
      <c r="H6" s="90">
        <f t="shared" si="1"/>
        <v>30</v>
      </c>
      <c r="I6" s="90">
        <f t="shared" si="1"/>
        <v>43</v>
      </c>
      <c r="J6" s="90">
        <f t="shared" si="1"/>
        <v>43</v>
      </c>
      <c r="K6" s="90">
        <f t="shared" si="1"/>
        <v>30</v>
      </c>
      <c r="L6" s="90">
        <f t="shared" si="1"/>
        <v>19</v>
      </c>
      <c r="M6" s="90">
        <f t="shared" si="1"/>
        <v>15</v>
      </c>
      <c r="N6" s="90">
        <f t="shared" si="1"/>
        <v>3</v>
      </c>
      <c r="O6" s="90">
        <f t="shared" si="1"/>
        <v>23</v>
      </c>
      <c r="P6" s="90">
        <f t="shared" si="1"/>
        <v>17</v>
      </c>
      <c r="Q6" s="90">
        <f t="shared" si="1"/>
        <v>31</v>
      </c>
      <c r="R6" s="90">
        <f t="shared" si="1"/>
        <v>18</v>
      </c>
      <c r="S6" s="90">
        <f t="shared" si="1"/>
        <v>10</v>
      </c>
      <c r="T6" s="90">
        <f t="shared" si="1"/>
        <v>10</v>
      </c>
      <c r="U6" s="90">
        <f t="shared" si="1"/>
        <v>9</v>
      </c>
      <c r="V6" s="90">
        <f t="shared" si="1"/>
        <v>8</v>
      </c>
      <c r="W6" s="90">
        <f t="shared" si="1"/>
        <v>109</v>
      </c>
      <c r="X6" s="90">
        <f t="shared" si="1"/>
        <v>8</v>
      </c>
      <c r="Y6" s="90">
        <f t="shared" si="1"/>
        <v>2</v>
      </c>
      <c r="Z6" s="90">
        <f t="shared" si="1"/>
        <v>32</v>
      </c>
      <c r="AA6" s="90">
        <f t="shared" si="1"/>
        <v>12</v>
      </c>
      <c r="AB6" s="90">
        <f t="shared" si="1"/>
        <v>17</v>
      </c>
      <c r="AC6" s="90">
        <f t="shared" si="1"/>
        <v>14</v>
      </c>
      <c r="AD6" s="90">
        <f t="shared" si="1"/>
        <v>18</v>
      </c>
      <c r="AE6" s="90">
        <f t="shared" si="1"/>
        <v>35</v>
      </c>
      <c r="AF6" s="90">
        <f t="shared" si="1"/>
        <v>71</v>
      </c>
      <c r="AG6" s="90">
        <f t="shared" ref="AG6:AR6" si="2">SUM(AG4:AG5)</f>
        <v>41</v>
      </c>
      <c r="AH6" s="90">
        <f t="shared" si="2"/>
        <v>93</v>
      </c>
      <c r="AI6" s="90">
        <f t="shared" si="2"/>
        <v>2</v>
      </c>
      <c r="AJ6" s="90">
        <f t="shared" si="2"/>
        <v>30</v>
      </c>
      <c r="AK6" s="90">
        <f t="shared" si="2"/>
        <v>4</v>
      </c>
      <c r="AL6" s="90">
        <f t="shared" si="2"/>
        <v>2</v>
      </c>
      <c r="AM6" s="90">
        <f t="shared" si="2"/>
        <v>13</v>
      </c>
      <c r="AN6" s="90">
        <f t="shared" si="2"/>
        <v>12</v>
      </c>
      <c r="AO6" s="90">
        <f t="shared" si="2"/>
        <v>26</v>
      </c>
      <c r="AP6" s="90">
        <f t="shared" si="2"/>
        <v>43</v>
      </c>
      <c r="AQ6" s="90">
        <f t="shared" si="2"/>
        <v>5</v>
      </c>
      <c r="AR6" s="90">
        <f t="shared" si="2"/>
        <v>25</v>
      </c>
      <c r="AS6" s="90"/>
    </row>
    <row r="7" spans="1:45" x14ac:dyDescent="0.25">
      <c r="B7" s="89">
        <f>SUM(E10:AR10)/SUM(E6:AR6)</f>
        <v>0.64054054054054055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45" x14ac:dyDescent="0.25">
      <c r="D8" t="s">
        <v>331</v>
      </c>
      <c r="E8">
        <f>'DATA SUFF MATH TRACKER'!AB12</f>
        <v>28</v>
      </c>
      <c r="F8">
        <f>'DATA SUFF MATH TRACKER'!AC12</f>
        <v>39</v>
      </c>
      <c r="G8">
        <f>'DATA SUFF MATH TRACKER'!AD12</f>
        <v>10</v>
      </c>
      <c r="H8">
        <f>'DATA SUFF MATH TRACKER'!AE12</f>
        <v>10</v>
      </c>
      <c r="I8">
        <f>'DATA SUFF MATH TRACKER'!AF12</f>
        <v>8</v>
      </c>
      <c r="J8">
        <f>'DATA SUFF MATH TRACKER'!AG12</f>
        <v>10</v>
      </c>
      <c r="K8">
        <f>'DATA SUFF MATH TRACKER'!AH12</f>
        <v>10</v>
      </c>
      <c r="L8">
        <f>'DATA SUFF MATH TRACKER'!AI12</f>
        <v>10</v>
      </c>
      <c r="M8">
        <f>'DATA SUFF MATH TRACKER'!AJ12</f>
        <v>6</v>
      </c>
      <c r="N8">
        <f>'DATA SUFF MATH TRACKER'!AK12</f>
        <v>0</v>
      </c>
      <c r="O8">
        <f>'DATA SUFF MATH TRACKER'!AL12</f>
        <v>4</v>
      </c>
      <c r="P8">
        <f>'DATA SUFF MATH TRACKER'!AM12</f>
        <v>4</v>
      </c>
      <c r="Q8">
        <f>'DATA SUFF MATH TRACKER'!AN12</f>
        <v>11</v>
      </c>
      <c r="R8">
        <f>'DATA SUFF MATH TRACKER'!AO12</f>
        <v>5</v>
      </c>
      <c r="S8">
        <f>'DATA SUFF MATH TRACKER'!AP12</f>
        <v>4</v>
      </c>
      <c r="T8">
        <f>'DATA SUFF MATH TRACKER'!AQ12</f>
        <v>5</v>
      </c>
      <c r="U8">
        <f>'DATA SUFF MATH TRACKER'!AR12</f>
        <v>4</v>
      </c>
      <c r="V8">
        <f>'DATA SUFF MATH TRACKER'!AS12</f>
        <v>2</v>
      </c>
      <c r="W8">
        <f>'DATA SUFF MATH TRACKER'!AT12</f>
        <v>39</v>
      </c>
      <c r="X8">
        <f>'DATA SUFF MATH TRACKER'!AU12</f>
        <v>3</v>
      </c>
      <c r="Y8">
        <f>'DATA SUFF MATH TRACKER'!AV12</f>
        <v>1</v>
      </c>
      <c r="Z8">
        <f>'DATA SUFF MATH TRACKER'!AW12</f>
        <v>5</v>
      </c>
      <c r="AA8">
        <f>'DATA SUFF MATH TRACKER'!AX12</f>
        <v>3</v>
      </c>
      <c r="AB8">
        <f>'DATA SUFF MATH TRACKER'!AY12</f>
        <v>8</v>
      </c>
      <c r="AC8">
        <f>'DATA SUFF MATH TRACKER'!AZ12</f>
        <v>4</v>
      </c>
      <c r="AD8">
        <f>'DATA SUFF MATH TRACKER'!BA12</f>
        <v>0</v>
      </c>
      <c r="AE8">
        <f>'DATA SUFF MATH TRACKER'!BB12</f>
        <v>4</v>
      </c>
      <c r="AF8">
        <f>'DATA SUFF MATH TRACKER'!BC12</f>
        <v>15</v>
      </c>
      <c r="AG8">
        <f>'DATA SUFF MATH TRACKER'!BD12</f>
        <v>11</v>
      </c>
      <c r="AH8">
        <f>'DATA SUFF MATH TRACKER'!BE12</f>
        <v>3</v>
      </c>
      <c r="AI8">
        <f>'DATA SUFF MATH TRACKER'!BF12</f>
        <v>0</v>
      </c>
      <c r="AJ8">
        <f>'DATA SUFF MATH TRACKER'!BG12</f>
        <v>5</v>
      </c>
      <c r="AK8">
        <f>'DATA SUFF MATH TRACKER'!BH12</f>
        <v>2</v>
      </c>
      <c r="AL8">
        <f>'DATA SUFF MATH TRACKER'!BI12</f>
        <v>0</v>
      </c>
      <c r="AM8">
        <f>'DATA SUFF MATH TRACKER'!BJ12</f>
        <v>4</v>
      </c>
      <c r="AN8">
        <f>'DATA SUFF MATH TRACKER'!BK12</f>
        <v>4</v>
      </c>
      <c r="AO8">
        <f>'DATA SUFF MATH TRACKER'!BL12</f>
        <v>4</v>
      </c>
      <c r="AP8">
        <f>'DATA SUFF MATH TRACKER'!BM12</f>
        <v>10</v>
      </c>
      <c r="AQ8">
        <f>'DATA SUFF MATH TRACKER'!BN12</f>
        <v>0</v>
      </c>
      <c r="AR8">
        <f>'DATA SUFF MATH TRACKER'!BO12</f>
        <v>6</v>
      </c>
    </row>
    <row r="9" spans="1:45" x14ac:dyDescent="0.25">
      <c r="D9" s="8" t="s">
        <v>332</v>
      </c>
      <c r="E9" s="8">
        <f>'PROB SOLV MATH TRACKER'!AC12</f>
        <v>19</v>
      </c>
      <c r="F9" s="8">
        <f>'PROB SOLV MATH TRACKER'!AD12</f>
        <v>9</v>
      </c>
      <c r="G9" s="8">
        <f>'PROB SOLV MATH TRACKER'!AE12</f>
        <v>12</v>
      </c>
      <c r="H9" s="8">
        <f>'PROB SOLV MATH TRACKER'!AF12</f>
        <v>6</v>
      </c>
      <c r="I9" s="8">
        <f>'PROB SOLV MATH TRACKER'!AG12</f>
        <v>18</v>
      </c>
      <c r="J9" s="8">
        <f>'PROB SOLV MATH TRACKER'!AH12</f>
        <v>19</v>
      </c>
      <c r="K9" s="8">
        <f>'PROB SOLV MATH TRACKER'!AI12</f>
        <v>17</v>
      </c>
      <c r="L9" s="8">
        <f>'PROB SOLV MATH TRACKER'!AJ12</f>
        <v>4</v>
      </c>
      <c r="M9" s="8">
        <f>'PROB SOLV MATH TRACKER'!AK12</f>
        <v>5</v>
      </c>
      <c r="N9" s="8">
        <f>'PROB SOLV MATH TRACKER'!AL12</f>
        <v>1</v>
      </c>
      <c r="O9" s="8">
        <f>'PROB SOLV MATH TRACKER'!AM12</f>
        <v>8</v>
      </c>
      <c r="P9" s="8">
        <f>'PROB SOLV MATH TRACKER'!AN12</f>
        <v>5</v>
      </c>
      <c r="Q9" s="8">
        <f>'PROB SOLV MATH TRACKER'!AO12</f>
        <v>8</v>
      </c>
      <c r="R9" s="8">
        <f>'PROB SOLV MATH TRACKER'!AP12</f>
        <v>7</v>
      </c>
      <c r="S9" s="8">
        <f>'PROB SOLV MATH TRACKER'!AQ12</f>
        <v>0</v>
      </c>
      <c r="T9" s="8">
        <f>'PROB SOLV MATH TRACKER'!AR12</f>
        <v>1</v>
      </c>
      <c r="U9" s="8">
        <f>'PROB SOLV MATH TRACKER'!AS12</f>
        <v>4</v>
      </c>
      <c r="V9" s="8">
        <f>'PROB SOLV MATH TRACKER'!AT12</f>
        <v>3</v>
      </c>
      <c r="W9" s="8">
        <f>'PROB SOLV MATH TRACKER'!AU12</f>
        <v>47</v>
      </c>
      <c r="X9" s="8">
        <f>'PROB SOLV MATH TRACKER'!AV12</f>
        <v>3</v>
      </c>
      <c r="Y9" s="8">
        <f>'PROB SOLV MATH TRACKER'!AW12</f>
        <v>0</v>
      </c>
      <c r="Z9" s="8">
        <f>'PROB SOLV MATH TRACKER'!AX12</f>
        <v>16</v>
      </c>
      <c r="AA9" s="8">
        <f>'PROB SOLV MATH TRACKER'!AY12</f>
        <v>6</v>
      </c>
      <c r="AB9" s="8">
        <f>'PROB SOLV MATH TRACKER'!AZ12</f>
        <v>5</v>
      </c>
      <c r="AC9" s="8">
        <f>'PROB SOLV MATH TRACKER'!BA12</f>
        <v>7</v>
      </c>
      <c r="AD9" s="8">
        <f>'PROB SOLV MATH TRACKER'!BB12</f>
        <v>13</v>
      </c>
      <c r="AE9" s="8">
        <f>'PROB SOLV MATH TRACKER'!BC12</f>
        <v>16</v>
      </c>
      <c r="AF9" s="8">
        <f>'PROB SOLV MATH TRACKER'!BD12</f>
        <v>39</v>
      </c>
      <c r="AG9" s="8">
        <f>'PROB SOLV MATH TRACKER'!BE12</f>
        <v>19</v>
      </c>
      <c r="AH9" s="8">
        <f>'PROB SOLV MATH TRACKER'!BF12</f>
        <v>45</v>
      </c>
      <c r="AI9" s="8">
        <f>'PROB SOLV MATH TRACKER'!BG12</f>
        <v>1</v>
      </c>
      <c r="AJ9" s="8">
        <f>'PROB SOLV MATH TRACKER'!BH12</f>
        <v>14</v>
      </c>
      <c r="AK9" s="8">
        <f>'PROB SOLV MATH TRACKER'!BI12</f>
        <v>2</v>
      </c>
      <c r="AL9" s="8">
        <f>'PROB SOLV MATH TRACKER'!BJ12</f>
        <v>2</v>
      </c>
      <c r="AM9" s="8">
        <f>'PROB SOLV MATH TRACKER'!BK12</f>
        <v>3</v>
      </c>
      <c r="AN9" s="8">
        <f>'PROB SOLV MATH TRACKER'!BL12</f>
        <v>2</v>
      </c>
      <c r="AO9" s="8">
        <f>'PROB SOLV MATH TRACKER'!BM12</f>
        <v>11</v>
      </c>
      <c r="AP9" s="8">
        <f>'PROB SOLV MATH TRACKER'!BN12</f>
        <v>9</v>
      </c>
      <c r="AQ9" s="8">
        <f>'PROB SOLV MATH TRACKER'!BO12</f>
        <v>1</v>
      </c>
      <c r="AR9" s="8">
        <f>'PROB SOLV MATH TRACKER'!BP12</f>
        <v>3</v>
      </c>
      <c r="AS9" s="8"/>
    </row>
    <row r="10" spans="1:45" x14ac:dyDescent="0.25">
      <c r="D10" s="90" t="s">
        <v>336</v>
      </c>
      <c r="E10" s="90">
        <f>SUM(E8:E9)</f>
        <v>47</v>
      </c>
      <c r="F10" s="90">
        <f t="shared" ref="F10:AR10" si="3">SUM(F8:F9)</f>
        <v>48</v>
      </c>
      <c r="G10" s="90">
        <f t="shared" si="3"/>
        <v>22</v>
      </c>
      <c r="H10" s="90">
        <f t="shared" si="3"/>
        <v>16</v>
      </c>
      <c r="I10" s="90">
        <f t="shared" si="3"/>
        <v>26</v>
      </c>
      <c r="J10" s="90">
        <f t="shared" si="3"/>
        <v>29</v>
      </c>
      <c r="K10" s="90">
        <f t="shared" si="3"/>
        <v>27</v>
      </c>
      <c r="L10" s="90">
        <f t="shared" si="3"/>
        <v>14</v>
      </c>
      <c r="M10" s="90">
        <f t="shared" si="3"/>
        <v>11</v>
      </c>
      <c r="N10" s="90">
        <f t="shared" si="3"/>
        <v>1</v>
      </c>
      <c r="O10" s="90">
        <f t="shared" si="3"/>
        <v>12</v>
      </c>
      <c r="P10" s="90">
        <f t="shared" si="3"/>
        <v>9</v>
      </c>
      <c r="Q10" s="90">
        <f t="shared" si="3"/>
        <v>19</v>
      </c>
      <c r="R10" s="90">
        <f t="shared" si="3"/>
        <v>12</v>
      </c>
      <c r="S10" s="90">
        <f t="shared" si="3"/>
        <v>4</v>
      </c>
      <c r="T10" s="90">
        <f t="shared" si="3"/>
        <v>6</v>
      </c>
      <c r="U10" s="90">
        <f t="shared" si="3"/>
        <v>8</v>
      </c>
      <c r="V10" s="90">
        <f t="shared" si="3"/>
        <v>5</v>
      </c>
      <c r="W10" s="90">
        <f t="shared" si="3"/>
        <v>86</v>
      </c>
      <c r="X10" s="90">
        <f t="shared" si="3"/>
        <v>6</v>
      </c>
      <c r="Y10" s="90">
        <f t="shared" si="3"/>
        <v>1</v>
      </c>
      <c r="Z10" s="90">
        <f t="shared" si="3"/>
        <v>21</v>
      </c>
      <c r="AA10" s="90">
        <f t="shared" si="3"/>
        <v>9</v>
      </c>
      <c r="AB10" s="90">
        <f t="shared" si="3"/>
        <v>13</v>
      </c>
      <c r="AC10" s="90">
        <f t="shared" si="3"/>
        <v>11</v>
      </c>
      <c r="AD10" s="90">
        <f t="shared" si="3"/>
        <v>13</v>
      </c>
      <c r="AE10" s="90">
        <f t="shared" si="3"/>
        <v>20</v>
      </c>
      <c r="AF10" s="90">
        <f t="shared" si="3"/>
        <v>54</v>
      </c>
      <c r="AG10" s="90">
        <f t="shared" si="3"/>
        <v>30</v>
      </c>
      <c r="AH10" s="90">
        <f t="shared" si="3"/>
        <v>48</v>
      </c>
      <c r="AI10" s="90">
        <f t="shared" si="3"/>
        <v>1</v>
      </c>
      <c r="AJ10" s="90">
        <f t="shared" si="3"/>
        <v>19</v>
      </c>
      <c r="AK10" s="90">
        <f t="shared" si="3"/>
        <v>4</v>
      </c>
      <c r="AL10" s="90">
        <f t="shared" si="3"/>
        <v>2</v>
      </c>
      <c r="AM10" s="90">
        <f t="shared" si="3"/>
        <v>7</v>
      </c>
      <c r="AN10" s="90">
        <f t="shared" si="3"/>
        <v>6</v>
      </c>
      <c r="AO10" s="90">
        <f t="shared" si="3"/>
        <v>15</v>
      </c>
      <c r="AP10" s="90">
        <f t="shared" si="3"/>
        <v>19</v>
      </c>
      <c r="AQ10" s="90">
        <f t="shared" si="3"/>
        <v>1</v>
      </c>
      <c r="AR10" s="90">
        <f t="shared" si="3"/>
        <v>9</v>
      </c>
      <c r="AS10" s="90"/>
    </row>
    <row r="11" spans="1:45" x14ac:dyDescent="0.25"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</row>
    <row r="12" spans="1:45" x14ac:dyDescent="0.25">
      <c r="D12" t="s">
        <v>333</v>
      </c>
      <c r="E12">
        <f>'DATA SUFF MATH TRACKER'!AB13</f>
        <v>19</v>
      </c>
      <c r="F12">
        <f>'DATA SUFF MATH TRACKER'!AC13</f>
        <v>16</v>
      </c>
      <c r="G12">
        <f>'DATA SUFF MATH TRACKER'!AD13</f>
        <v>8</v>
      </c>
      <c r="H12">
        <f>'DATA SUFF MATH TRACKER'!AE13</f>
        <v>5</v>
      </c>
      <c r="I12">
        <f>'DATA SUFF MATH TRACKER'!AF13</f>
        <v>9</v>
      </c>
      <c r="J12">
        <f>'DATA SUFF MATH TRACKER'!AG13</f>
        <v>6</v>
      </c>
      <c r="K12">
        <f>'DATA SUFF MATH TRACKER'!AH13</f>
        <v>2</v>
      </c>
      <c r="L12">
        <f>'DATA SUFF MATH TRACKER'!AI13</f>
        <v>1</v>
      </c>
      <c r="M12">
        <f>'DATA SUFF MATH TRACKER'!AJ13</f>
        <v>1</v>
      </c>
      <c r="N12">
        <f>'DATA SUFF MATH TRACKER'!AK13</f>
        <v>0</v>
      </c>
      <c r="O12">
        <f>'DATA SUFF MATH TRACKER'!AL13</f>
        <v>8</v>
      </c>
      <c r="P12">
        <f>'DATA SUFF MATH TRACKER'!AM13</f>
        <v>4</v>
      </c>
      <c r="Q12">
        <f>'DATA SUFF MATH TRACKER'!AN13</f>
        <v>3</v>
      </c>
      <c r="R12">
        <f>'DATA SUFF MATH TRACKER'!AO13</f>
        <v>2</v>
      </c>
      <c r="S12">
        <f>'DATA SUFF MATH TRACKER'!AP13</f>
        <v>6</v>
      </c>
      <c r="T12">
        <f>'DATA SUFF MATH TRACKER'!AQ13</f>
        <v>4</v>
      </c>
      <c r="U12">
        <f>'DATA SUFF MATH TRACKER'!AR13</f>
        <v>0</v>
      </c>
      <c r="V12">
        <f>'DATA SUFF MATH TRACKER'!AS13</f>
        <v>1</v>
      </c>
      <c r="W12">
        <f>'DATA SUFF MATH TRACKER'!AT13</f>
        <v>9</v>
      </c>
      <c r="X12">
        <f>'DATA SUFF MATH TRACKER'!AU13</f>
        <v>1</v>
      </c>
      <c r="Y12">
        <f>'DATA SUFF MATH TRACKER'!AV13</f>
        <v>0</v>
      </c>
      <c r="Z12">
        <f>'DATA SUFF MATH TRACKER'!AW13</f>
        <v>6</v>
      </c>
      <c r="AA12">
        <f>'DATA SUFF MATH TRACKER'!AX13</f>
        <v>0</v>
      </c>
      <c r="AB12">
        <f>'DATA SUFF MATH TRACKER'!AY13</f>
        <v>2</v>
      </c>
      <c r="AC12">
        <f>'DATA SUFF MATH TRACKER'!AZ13</f>
        <v>1</v>
      </c>
      <c r="AD12">
        <f>'DATA SUFF MATH TRACKER'!BA13</f>
        <v>1</v>
      </c>
      <c r="AE12">
        <f>'DATA SUFF MATH TRACKER'!BB13</f>
        <v>3</v>
      </c>
      <c r="AF12">
        <f>'DATA SUFF MATH TRACKER'!BC13</f>
        <v>3</v>
      </c>
      <c r="AG12">
        <f>'DATA SUFF MATH TRACKER'!BD13</f>
        <v>4</v>
      </c>
      <c r="AH12">
        <f>'DATA SUFF MATH TRACKER'!BE13</f>
        <v>3</v>
      </c>
      <c r="AI12">
        <f>'DATA SUFF MATH TRACKER'!BF13</f>
        <v>0</v>
      </c>
      <c r="AJ12">
        <f>'DATA SUFF MATH TRACKER'!BG13</f>
        <v>7</v>
      </c>
      <c r="AK12">
        <f>'DATA SUFF MATH TRACKER'!BH13</f>
        <v>0</v>
      </c>
      <c r="AL12">
        <f>'DATA SUFF MATH TRACKER'!BI13</f>
        <v>0</v>
      </c>
      <c r="AM12">
        <f>'DATA SUFF MATH TRACKER'!BJ13</f>
        <v>0</v>
      </c>
      <c r="AN12">
        <f>'DATA SUFF MATH TRACKER'!BK13</f>
        <v>2</v>
      </c>
      <c r="AO12">
        <f>'DATA SUFF MATH TRACKER'!BL13</f>
        <v>1</v>
      </c>
      <c r="AP12">
        <f>'DATA SUFF MATH TRACKER'!BM13</f>
        <v>10</v>
      </c>
      <c r="AQ12">
        <f>'DATA SUFF MATH TRACKER'!BN13</f>
        <v>1</v>
      </c>
      <c r="AR12">
        <f>'DATA SUFF MATH TRACKER'!BO13</f>
        <v>4</v>
      </c>
    </row>
    <row r="13" spans="1:45" x14ac:dyDescent="0.25">
      <c r="D13" s="8" t="s">
        <v>334</v>
      </c>
      <c r="E13" s="8">
        <f>'PROB SOLV MATH TRACKER'!AC13</f>
        <v>16</v>
      </c>
      <c r="F13" s="8">
        <f>'PROB SOLV MATH TRACKER'!AD13</f>
        <v>9</v>
      </c>
      <c r="G13" s="8">
        <f>'PROB SOLV MATH TRACKER'!AE13</f>
        <v>2</v>
      </c>
      <c r="H13" s="8">
        <f>'PROB SOLV MATH TRACKER'!AF13</f>
        <v>9</v>
      </c>
      <c r="I13" s="8">
        <f>'PROB SOLV MATH TRACKER'!AG13</f>
        <v>8</v>
      </c>
      <c r="J13" s="8">
        <f>'PROB SOLV MATH TRACKER'!AH13</f>
        <v>8</v>
      </c>
      <c r="K13" s="8">
        <f>'PROB SOLV MATH TRACKER'!AI13</f>
        <v>1</v>
      </c>
      <c r="L13" s="8">
        <f>'PROB SOLV MATH TRACKER'!AJ13</f>
        <v>4</v>
      </c>
      <c r="M13" s="8">
        <f>'PROB SOLV MATH TRACKER'!AK13</f>
        <v>3</v>
      </c>
      <c r="N13" s="8">
        <f>'PROB SOLV MATH TRACKER'!AL13</f>
        <v>2</v>
      </c>
      <c r="O13" s="8">
        <f>'PROB SOLV MATH TRACKER'!AM13</f>
        <v>3</v>
      </c>
      <c r="P13" s="8">
        <f>'PROB SOLV MATH TRACKER'!AN13</f>
        <v>3</v>
      </c>
      <c r="Q13" s="8">
        <f>'PROB SOLV MATH TRACKER'!AO13</f>
        <v>9</v>
      </c>
      <c r="R13" s="8">
        <f>'PROB SOLV MATH TRACKER'!AP13</f>
        <v>4</v>
      </c>
      <c r="S13" s="8">
        <f>'PROB SOLV MATH TRACKER'!AQ13</f>
        <v>0</v>
      </c>
      <c r="T13" s="8">
        <f>'PROB SOLV MATH TRACKER'!AR13</f>
        <v>0</v>
      </c>
      <c r="U13" s="8">
        <f>'PROB SOLV MATH TRACKER'!AS13</f>
        <v>1</v>
      </c>
      <c r="V13" s="8">
        <f>'PROB SOLV MATH TRACKER'!AT13</f>
        <v>2</v>
      </c>
      <c r="W13" s="8">
        <f>'PROB SOLV MATH TRACKER'!AU13</f>
        <v>14</v>
      </c>
      <c r="X13" s="8">
        <f>'PROB SOLV MATH TRACKER'!AV13</f>
        <v>1</v>
      </c>
      <c r="Y13" s="8">
        <f>'PROB SOLV MATH TRACKER'!AW13</f>
        <v>1</v>
      </c>
      <c r="Z13" s="8">
        <f>'PROB SOLV MATH TRACKER'!AX13</f>
        <v>5</v>
      </c>
      <c r="AA13" s="8">
        <f>'PROB SOLV MATH TRACKER'!AY13</f>
        <v>3</v>
      </c>
      <c r="AB13" s="8">
        <f>'PROB SOLV MATH TRACKER'!AZ13</f>
        <v>2</v>
      </c>
      <c r="AC13" s="8">
        <f>'PROB SOLV MATH TRACKER'!BA13</f>
        <v>2</v>
      </c>
      <c r="AD13" s="8">
        <f>'PROB SOLV MATH TRACKER'!BB13</f>
        <v>4</v>
      </c>
      <c r="AE13" s="8">
        <f>'PROB SOLV MATH TRACKER'!BC13</f>
        <v>12</v>
      </c>
      <c r="AF13" s="8">
        <f>'PROB SOLV MATH TRACKER'!BD13</f>
        <v>14</v>
      </c>
      <c r="AG13" s="8">
        <f>'PROB SOLV MATH TRACKER'!BE13</f>
        <v>7</v>
      </c>
      <c r="AH13" s="8">
        <f>'PROB SOLV MATH TRACKER'!BF13</f>
        <v>42</v>
      </c>
      <c r="AI13" s="8">
        <f>'PROB SOLV MATH TRACKER'!BG13</f>
        <v>1</v>
      </c>
      <c r="AJ13" s="8">
        <f>'PROB SOLV MATH TRACKER'!BH13</f>
        <v>4</v>
      </c>
      <c r="AK13" s="8">
        <f>'PROB SOLV MATH TRACKER'!BI13</f>
        <v>0</v>
      </c>
      <c r="AL13" s="8">
        <f>'PROB SOLV MATH TRACKER'!BJ13</f>
        <v>0</v>
      </c>
      <c r="AM13" s="8">
        <f>'PROB SOLV MATH TRACKER'!BK13</f>
        <v>6</v>
      </c>
      <c r="AN13" s="8">
        <f>'PROB SOLV MATH TRACKER'!BL13</f>
        <v>4</v>
      </c>
      <c r="AO13" s="8">
        <f>'PROB SOLV MATH TRACKER'!BM13</f>
        <v>10</v>
      </c>
      <c r="AP13" s="8">
        <f>'PROB SOLV MATH TRACKER'!BN13</f>
        <v>14</v>
      </c>
      <c r="AQ13" s="8">
        <f>'PROB SOLV MATH TRACKER'!BO13</f>
        <v>3</v>
      </c>
      <c r="AR13" s="8">
        <f>'PROB SOLV MATH TRACKER'!BP13</f>
        <v>12</v>
      </c>
      <c r="AS13" s="8"/>
    </row>
    <row r="14" spans="1:45" x14ac:dyDescent="0.25">
      <c r="D14" s="90" t="s">
        <v>337</v>
      </c>
      <c r="E14" s="90">
        <f>SUM(E12:E13)</f>
        <v>35</v>
      </c>
      <c r="F14" s="90">
        <f t="shared" ref="F14:AF14" si="4">SUM(F12:F13)</f>
        <v>25</v>
      </c>
      <c r="G14" s="90">
        <f t="shared" si="4"/>
        <v>10</v>
      </c>
      <c r="H14" s="90">
        <f t="shared" si="4"/>
        <v>14</v>
      </c>
      <c r="I14" s="90">
        <f t="shared" si="4"/>
        <v>17</v>
      </c>
      <c r="J14" s="90">
        <f t="shared" si="4"/>
        <v>14</v>
      </c>
      <c r="K14" s="90">
        <f t="shared" si="4"/>
        <v>3</v>
      </c>
      <c r="L14" s="90">
        <f t="shared" si="4"/>
        <v>5</v>
      </c>
      <c r="M14" s="90">
        <f t="shared" si="4"/>
        <v>4</v>
      </c>
      <c r="N14" s="90">
        <f t="shared" si="4"/>
        <v>2</v>
      </c>
      <c r="O14" s="90">
        <f t="shared" si="4"/>
        <v>11</v>
      </c>
      <c r="P14" s="90">
        <f t="shared" si="4"/>
        <v>7</v>
      </c>
      <c r="Q14" s="90">
        <f t="shared" si="4"/>
        <v>12</v>
      </c>
      <c r="R14" s="90">
        <f t="shared" si="4"/>
        <v>6</v>
      </c>
      <c r="S14" s="90">
        <f t="shared" si="4"/>
        <v>6</v>
      </c>
      <c r="T14" s="90">
        <f t="shared" si="4"/>
        <v>4</v>
      </c>
      <c r="U14" s="90">
        <f t="shared" si="4"/>
        <v>1</v>
      </c>
      <c r="V14" s="90">
        <f t="shared" si="4"/>
        <v>3</v>
      </c>
      <c r="W14" s="90">
        <f t="shared" si="4"/>
        <v>23</v>
      </c>
      <c r="X14" s="90">
        <f t="shared" si="4"/>
        <v>2</v>
      </c>
      <c r="Y14" s="90">
        <f t="shared" si="4"/>
        <v>1</v>
      </c>
      <c r="Z14" s="90">
        <f t="shared" si="4"/>
        <v>11</v>
      </c>
      <c r="AA14" s="90">
        <f t="shared" si="4"/>
        <v>3</v>
      </c>
      <c r="AB14" s="90">
        <f t="shared" si="4"/>
        <v>4</v>
      </c>
      <c r="AC14" s="90">
        <f t="shared" si="4"/>
        <v>3</v>
      </c>
      <c r="AD14" s="90">
        <f t="shared" si="4"/>
        <v>5</v>
      </c>
      <c r="AE14" s="90">
        <f t="shared" si="4"/>
        <v>15</v>
      </c>
      <c r="AF14" s="90">
        <f t="shared" si="4"/>
        <v>17</v>
      </c>
      <c r="AG14" s="90">
        <f t="shared" ref="AG14:AR14" si="5">SUM(AG12:AG13)</f>
        <v>11</v>
      </c>
      <c r="AH14" s="90">
        <f t="shared" si="5"/>
        <v>45</v>
      </c>
      <c r="AI14" s="90">
        <f t="shared" si="5"/>
        <v>1</v>
      </c>
      <c r="AJ14" s="90">
        <f t="shared" si="5"/>
        <v>11</v>
      </c>
      <c r="AK14" s="90">
        <f t="shared" si="5"/>
        <v>0</v>
      </c>
      <c r="AL14" s="90">
        <f t="shared" si="5"/>
        <v>0</v>
      </c>
      <c r="AM14" s="90">
        <f t="shared" si="5"/>
        <v>6</v>
      </c>
      <c r="AN14" s="90">
        <f t="shared" si="5"/>
        <v>6</v>
      </c>
      <c r="AO14" s="90">
        <f t="shared" si="5"/>
        <v>11</v>
      </c>
      <c r="AP14" s="90">
        <f t="shared" si="5"/>
        <v>24</v>
      </c>
      <c r="AQ14" s="90">
        <f t="shared" si="5"/>
        <v>4</v>
      </c>
      <c r="AR14" s="90">
        <f t="shared" si="5"/>
        <v>16</v>
      </c>
      <c r="AS14" s="90"/>
    </row>
    <row r="15" spans="1:45" x14ac:dyDescent="0.25">
      <c r="D15" s="8"/>
      <c r="E15" s="8" t="str">
        <f>IF(SUM(E14,E10)=E6,"","ERROR")</f>
        <v/>
      </c>
      <c r="F15" s="8" t="str">
        <f t="shared" ref="F15:AF15" si="6">IF(SUM(F14,F10)=F6,"","ERROR")</f>
        <v/>
      </c>
      <c r="G15" s="8" t="str">
        <f t="shared" si="6"/>
        <v/>
      </c>
      <c r="H15" s="8" t="str">
        <f t="shared" si="6"/>
        <v/>
      </c>
      <c r="I15" s="8" t="str">
        <f t="shared" si="6"/>
        <v/>
      </c>
      <c r="J15" s="8" t="str">
        <f t="shared" si="6"/>
        <v/>
      </c>
      <c r="K15" s="8" t="str">
        <f t="shared" si="6"/>
        <v/>
      </c>
      <c r="L15" s="8" t="str">
        <f t="shared" si="6"/>
        <v/>
      </c>
      <c r="M15" s="8" t="str">
        <f t="shared" si="6"/>
        <v/>
      </c>
      <c r="N15" s="8" t="str">
        <f t="shared" si="6"/>
        <v/>
      </c>
      <c r="O15" s="8" t="str">
        <f t="shared" si="6"/>
        <v/>
      </c>
      <c r="P15" s="8" t="str">
        <f t="shared" si="6"/>
        <v>ERROR</v>
      </c>
      <c r="Q15" s="8" t="str">
        <f t="shared" si="6"/>
        <v/>
      </c>
      <c r="R15" s="8" t="str">
        <f t="shared" si="6"/>
        <v/>
      </c>
      <c r="S15" s="8" t="str">
        <f t="shared" si="6"/>
        <v/>
      </c>
      <c r="T15" s="8" t="str">
        <f t="shared" si="6"/>
        <v/>
      </c>
      <c r="U15" s="8" t="str">
        <f t="shared" si="6"/>
        <v/>
      </c>
      <c r="V15" s="8" t="str">
        <f t="shared" si="6"/>
        <v/>
      </c>
      <c r="W15" s="8" t="str">
        <f t="shared" si="6"/>
        <v/>
      </c>
      <c r="X15" s="8" t="str">
        <f t="shared" si="6"/>
        <v/>
      </c>
      <c r="Y15" s="8" t="str">
        <f t="shared" si="6"/>
        <v/>
      </c>
      <c r="Z15" s="8" t="str">
        <f t="shared" si="6"/>
        <v/>
      </c>
      <c r="AA15" s="8" t="str">
        <f t="shared" si="6"/>
        <v/>
      </c>
      <c r="AB15" s="8" t="str">
        <f t="shared" si="6"/>
        <v/>
      </c>
      <c r="AC15" s="8" t="str">
        <f t="shared" si="6"/>
        <v/>
      </c>
      <c r="AD15" s="8" t="str">
        <f t="shared" si="6"/>
        <v/>
      </c>
      <c r="AE15" s="8" t="str">
        <f t="shared" si="6"/>
        <v/>
      </c>
      <c r="AF15" s="8" t="str">
        <f t="shared" si="6"/>
        <v/>
      </c>
      <c r="AG15" s="8" t="str">
        <f t="shared" ref="AG15:AR15" si="7">IF(SUM(AG14,AG10)=AG6,"","ERROR")</f>
        <v/>
      </c>
      <c r="AH15" s="8" t="str">
        <f t="shared" si="7"/>
        <v/>
      </c>
      <c r="AI15" s="8" t="str">
        <f t="shared" si="7"/>
        <v/>
      </c>
      <c r="AJ15" s="8" t="str">
        <f t="shared" si="7"/>
        <v/>
      </c>
      <c r="AK15" s="8" t="str">
        <f t="shared" si="7"/>
        <v/>
      </c>
      <c r="AL15" s="8" t="str">
        <f t="shared" si="7"/>
        <v/>
      </c>
      <c r="AM15" s="8" t="str">
        <f t="shared" si="7"/>
        <v/>
      </c>
      <c r="AN15" s="8" t="str">
        <f t="shared" si="7"/>
        <v/>
      </c>
      <c r="AO15" s="8" t="str">
        <f t="shared" si="7"/>
        <v/>
      </c>
      <c r="AP15" s="8" t="str">
        <f t="shared" si="7"/>
        <v/>
      </c>
      <c r="AQ15" s="8" t="str">
        <f t="shared" si="7"/>
        <v/>
      </c>
      <c r="AR15" s="8" t="str">
        <f t="shared" si="7"/>
        <v/>
      </c>
      <c r="AS15" s="8"/>
    </row>
    <row r="16" spans="1:45" x14ac:dyDescent="0.25">
      <c r="D16" t="s">
        <v>338</v>
      </c>
      <c r="E16" s="89">
        <f>IFERROR(E10/E6,"NA")</f>
        <v>0.57317073170731703</v>
      </c>
      <c r="F16" s="89">
        <f t="shared" ref="F16:AF16" si="8">IFERROR(F10/F6,"NA")</f>
        <v>0.65753424657534243</v>
      </c>
      <c r="G16" s="89">
        <f t="shared" si="8"/>
        <v>0.6875</v>
      </c>
      <c r="H16" s="89">
        <f t="shared" si="8"/>
        <v>0.53333333333333333</v>
      </c>
      <c r="I16" s="89">
        <f t="shared" si="8"/>
        <v>0.60465116279069764</v>
      </c>
      <c r="J16" s="89">
        <f t="shared" si="8"/>
        <v>0.67441860465116277</v>
      </c>
      <c r="K16" s="89">
        <f t="shared" si="8"/>
        <v>0.9</v>
      </c>
      <c r="L16" s="89">
        <f t="shared" si="8"/>
        <v>0.73684210526315785</v>
      </c>
      <c r="M16" s="89">
        <f t="shared" si="8"/>
        <v>0.73333333333333328</v>
      </c>
      <c r="N16" s="89">
        <f t="shared" si="8"/>
        <v>0.33333333333333331</v>
      </c>
      <c r="O16" s="89">
        <f t="shared" si="8"/>
        <v>0.52173913043478259</v>
      </c>
      <c r="P16" s="89">
        <f t="shared" si="8"/>
        <v>0.52941176470588236</v>
      </c>
      <c r="Q16" s="89">
        <f t="shared" si="8"/>
        <v>0.61290322580645162</v>
      </c>
      <c r="R16" s="89">
        <f t="shared" si="8"/>
        <v>0.66666666666666663</v>
      </c>
      <c r="S16" s="89">
        <f t="shared" si="8"/>
        <v>0.4</v>
      </c>
      <c r="T16" s="89">
        <f t="shared" si="8"/>
        <v>0.6</v>
      </c>
      <c r="U16" s="89">
        <f t="shared" si="8"/>
        <v>0.88888888888888884</v>
      </c>
      <c r="V16" s="89">
        <f t="shared" si="8"/>
        <v>0.625</v>
      </c>
      <c r="W16" s="89">
        <f t="shared" si="8"/>
        <v>0.78899082568807344</v>
      </c>
      <c r="X16" s="89">
        <f t="shared" si="8"/>
        <v>0.75</v>
      </c>
      <c r="Y16" s="89">
        <f t="shared" si="8"/>
        <v>0.5</v>
      </c>
      <c r="Z16" s="89">
        <f t="shared" si="8"/>
        <v>0.65625</v>
      </c>
      <c r="AA16" s="89">
        <f t="shared" si="8"/>
        <v>0.75</v>
      </c>
      <c r="AB16" s="89">
        <f t="shared" si="8"/>
        <v>0.76470588235294112</v>
      </c>
      <c r="AC16" s="89">
        <f t="shared" si="8"/>
        <v>0.7857142857142857</v>
      </c>
      <c r="AD16" s="89">
        <f t="shared" si="8"/>
        <v>0.72222222222222221</v>
      </c>
      <c r="AE16" s="89">
        <f t="shared" si="8"/>
        <v>0.5714285714285714</v>
      </c>
      <c r="AF16" s="89">
        <f t="shared" si="8"/>
        <v>0.76056338028169013</v>
      </c>
      <c r="AG16" s="89">
        <f t="shared" ref="AG16:AR16" si="9">IFERROR(AG10/AG6,"NA")</f>
        <v>0.73170731707317072</v>
      </c>
      <c r="AH16" s="89">
        <f t="shared" si="9"/>
        <v>0.5161290322580645</v>
      </c>
      <c r="AI16" s="89">
        <f t="shared" si="9"/>
        <v>0.5</v>
      </c>
      <c r="AJ16" s="89">
        <f t="shared" si="9"/>
        <v>0.6333333333333333</v>
      </c>
      <c r="AK16" s="89">
        <f t="shared" si="9"/>
        <v>1</v>
      </c>
      <c r="AL16" s="89">
        <f t="shared" si="9"/>
        <v>1</v>
      </c>
      <c r="AM16" s="89">
        <f t="shared" si="9"/>
        <v>0.53846153846153844</v>
      </c>
      <c r="AN16" s="89">
        <f t="shared" si="9"/>
        <v>0.5</v>
      </c>
      <c r="AO16" s="89">
        <f t="shared" si="9"/>
        <v>0.57692307692307687</v>
      </c>
      <c r="AP16" s="89">
        <f t="shared" si="9"/>
        <v>0.44186046511627908</v>
      </c>
      <c r="AQ16" s="89">
        <f t="shared" si="9"/>
        <v>0.2</v>
      </c>
      <c r="AR16" s="89">
        <f t="shared" si="9"/>
        <v>0.36</v>
      </c>
      <c r="AS16" s="89"/>
    </row>
    <row r="17" spans="4:45" x14ac:dyDescent="0.25">
      <c r="D17" t="s">
        <v>339</v>
      </c>
      <c r="E17" s="89">
        <f>IFERROR(E14/E6,"NA")</f>
        <v>0.42682926829268292</v>
      </c>
      <c r="F17" s="89">
        <f t="shared" ref="F17:AF17" si="10">IFERROR(F14/F6,"NA")</f>
        <v>0.34246575342465752</v>
      </c>
      <c r="G17" s="89">
        <f t="shared" si="10"/>
        <v>0.3125</v>
      </c>
      <c r="H17" s="89">
        <f t="shared" si="10"/>
        <v>0.46666666666666667</v>
      </c>
      <c r="I17" s="89">
        <f t="shared" si="10"/>
        <v>0.39534883720930231</v>
      </c>
      <c r="J17" s="89">
        <f t="shared" si="10"/>
        <v>0.32558139534883723</v>
      </c>
      <c r="K17" s="89">
        <f t="shared" si="10"/>
        <v>0.1</v>
      </c>
      <c r="L17" s="89">
        <f t="shared" si="10"/>
        <v>0.26315789473684209</v>
      </c>
      <c r="M17" s="89">
        <f t="shared" si="10"/>
        <v>0.26666666666666666</v>
      </c>
      <c r="N17" s="89">
        <f t="shared" si="10"/>
        <v>0.66666666666666663</v>
      </c>
      <c r="O17" s="89">
        <f t="shared" si="10"/>
        <v>0.47826086956521741</v>
      </c>
      <c r="P17" s="89">
        <f t="shared" si="10"/>
        <v>0.41176470588235292</v>
      </c>
      <c r="Q17" s="89">
        <f t="shared" si="10"/>
        <v>0.38709677419354838</v>
      </c>
      <c r="R17" s="89">
        <f t="shared" si="10"/>
        <v>0.33333333333333331</v>
      </c>
      <c r="S17" s="89">
        <f t="shared" si="10"/>
        <v>0.6</v>
      </c>
      <c r="T17" s="89">
        <f t="shared" si="10"/>
        <v>0.4</v>
      </c>
      <c r="U17" s="89">
        <f t="shared" si="10"/>
        <v>0.1111111111111111</v>
      </c>
      <c r="V17" s="89">
        <f t="shared" si="10"/>
        <v>0.375</v>
      </c>
      <c r="W17" s="89">
        <f t="shared" si="10"/>
        <v>0.21100917431192662</v>
      </c>
      <c r="X17" s="89">
        <f t="shared" si="10"/>
        <v>0.25</v>
      </c>
      <c r="Y17" s="89">
        <f t="shared" si="10"/>
        <v>0.5</v>
      </c>
      <c r="Z17" s="89">
        <f t="shared" si="10"/>
        <v>0.34375</v>
      </c>
      <c r="AA17" s="89">
        <f t="shared" si="10"/>
        <v>0.25</v>
      </c>
      <c r="AB17" s="89">
        <f t="shared" si="10"/>
        <v>0.23529411764705882</v>
      </c>
      <c r="AC17" s="89">
        <f t="shared" si="10"/>
        <v>0.21428571428571427</v>
      </c>
      <c r="AD17" s="89">
        <f t="shared" si="10"/>
        <v>0.27777777777777779</v>
      </c>
      <c r="AE17" s="89">
        <f t="shared" si="10"/>
        <v>0.42857142857142855</v>
      </c>
      <c r="AF17" s="89">
        <f t="shared" si="10"/>
        <v>0.23943661971830985</v>
      </c>
      <c r="AG17" s="89">
        <f t="shared" ref="AG17:AR17" si="11">IFERROR(AG14/AG6,"NA")</f>
        <v>0.26829268292682928</v>
      </c>
      <c r="AH17" s="89">
        <f t="shared" si="11"/>
        <v>0.4838709677419355</v>
      </c>
      <c r="AI17" s="89">
        <f t="shared" si="11"/>
        <v>0.5</v>
      </c>
      <c r="AJ17" s="89">
        <f t="shared" si="11"/>
        <v>0.36666666666666664</v>
      </c>
      <c r="AK17" s="89">
        <f t="shared" si="11"/>
        <v>0</v>
      </c>
      <c r="AL17" s="89">
        <f t="shared" si="11"/>
        <v>0</v>
      </c>
      <c r="AM17" s="89">
        <f t="shared" si="11"/>
        <v>0.46153846153846156</v>
      </c>
      <c r="AN17" s="89">
        <f t="shared" si="11"/>
        <v>0.5</v>
      </c>
      <c r="AO17" s="89">
        <f t="shared" si="11"/>
        <v>0.42307692307692307</v>
      </c>
      <c r="AP17" s="89">
        <f t="shared" si="11"/>
        <v>0.55813953488372092</v>
      </c>
      <c r="AQ17" s="89">
        <f t="shared" si="11"/>
        <v>0.8</v>
      </c>
      <c r="AR17" s="89">
        <f t="shared" si="11"/>
        <v>0.64</v>
      </c>
      <c r="AS17" s="89"/>
    </row>
    <row r="19" spans="4:45" x14ac:dyDescent="0.25">
      <c r="D19" s="16">
        <v>700</v>
      </c>
      <c r="E19" s="2"/>
      <c r="F19" s="2"/>
      <c r="G19" s="2"/>
      <c r="H19" s="2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</row>
    <row r="20" spans="4:45" x14ac:dyDescent="0.25">
      <c r="D20" s="16" t="s">
        <v>24</v>
      </c>
      <c r="E20" s="2"/>
      <c r="F20" s="2"/>
      <c r="G20" s="2"/>
      <c r="H20" s="2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</row>
    <row r="21" spans="4:45" x14ac:dyDescent="0.25">
      <c r="D21" s="16" t="s">
        <v>165</v>
      </c>
      <c r="E21" s="2"/>
      <c r="F21" s="2"/>
      <c r="G21" s="2"/>
      <c r="H21" s="2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SUFF MATH TRACKER</vt:lpstr>
      <vt:lpstr>PROB SOLV MATH TRACKER</vt:lpstr>
      <vt:lpstr>Scatter Plots Time vs PCT Right</vt:lpstr>
      <vt:lpstr>consolid QUANT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Lochemes, Andrew</dc:creator>
  <cp:lastModifiedBy>Lochemes, Andrew</cp:lastModifiedBy>
  <dcterms:created xsi:type="dcterms:W3CDTF">2021-06-21T15:33:33Z</dcterms:created>
  <dcterms:modified xsi:type="dcterms:W3CDTF">2022-02-15T21:03:10Z</dcterms:modified>
</cp:coreProperties>
</file>