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d4c81b85f128ebf/Desktop/Old Computer/Desktop/D Drive/MSBA Applications/"/>
    </mc:Choice>
  </mc:AlternateContent>
  <xr:revisionPtr revIDLastSave="0" documentId="8_{93E2DFE8-940B-48EA-9B77-6C40A0C1197D}" xr6:coauthVersionLast="47" xr6:coauthVersionMax="47" xr10:uidLastSave="{00000000-0000-0000-0000-000000000000}"/>
  <bookViews>
    <workbookView xWindow="-108" yWindow="-108" windowWidth="23256" windowHeight="13896" xr2:uid="{C1C0C1A7-1554-4BDA-AF81-74F0610C3EA8}"/>
  </bookViews>
  <sheets>
    <sheet name="MBA 2024 Ranking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6" i="2" l="1"/>
  <c r="X5" i="2"/>
  <c r="V5" i="2" s="1"/>
  <c r="V13" i="2" s="1"/>
  <c r="V7" i="2"/>
  <c r="V8" i="2"/>
  <c r="V9" i="2"/>
  <c r="V10" i="2"/>
  <c r="V11" i="2"/>
  <c r="V12" i="2"/>
  <c r="W13" i="2"/>
  <c r="X6" i="2" s="1"/>
  <c r="H39" i="2"/>
  <c r="J39" i="2"/>
  <c r="L39" i="2"/>
  <c r="N39" i="2"/>
  <c r="P39" i="2"/>
  <c r="R39" i="2"/>
  <c r="H38" i="2"/>
  <c r="J38" i="2"/>
  <c r="L38" i="2"/>
  <c r="N38" i="2"/>
  <c r="P38" i="2"/>
  <c r="R38" i="2"/>
  <c r="H25" i="2"/>
  <c r="J25" i="2"/>
  <c r="L25" i="2"/>
  <c r="N25" i="2"/>
  <c r="P25" i="2"/>
  <c r="R25" i="2"/>
  <c r="H34" i="2"/>
  <c r="J34" i="2"/>
  <c r="L34" i="2"/>
  <c r="N34" i="2"/>
  <c r="P34" i="2"/>
  <c r="R34" i="2"/>
  <c r="H33" i="2"/>
  <c r="J33" i="2"/>
  <c r="L33" i="2"/>
  <c r="N33" i="2"/>
  <c r="P33" i="2"/>
  <c r="R33" i="2"/>
  <c r="H29" i="2"/>
  <c r="J29" i="2"/>
  <c r="L29" i="2"/>
  <c r="N29" i="2"/>
  <c r="P29" i="2"/>
  <c r="R29" i="2"/>
  <c r="H36" i="2"/>
  <c r="J36" i="2"/>
  <c r="L36" i="2"/>
  <c r="N36" i="2"/>
  <c r="P36" i="2"/>
  <c r="R36" i="2"/>
  <c r="H16" i="2"/>
  <c r="J16" i="2"/>
  <c r="L16" i="2"/>
  <c r="N16" i="2"/>
  <c r="P16" i="2"/>
  <c r="R16" i="2"/>
  <c r="J19" i="2"/>
  <c r="J22" i="2"/>
  <c r="J7" i="2"/>
  <c r="J6" i="2"/>
  <c r="J5" i="2"/>
  <c r="J23" i="2"/>
  <c r="J13" i="2"/>
  <c r="J10" i="2"/>
  <c r="J17" i="2"/>
  <c r="J9" i="2"/>
  <c r="J14" i="2"/>
  <c r="J12" i="2"/>
  <c r="J11" i="2"/>
  <c r="J26" i="2"/>
  <c r="J18" i="2"/>
  <c r="J35" i="2"/>
  <c r="J8" i="2"/>
  <c r="J24" i="2"/>
  <c r="J28" i="2"/>
  <c r="J15" i="2"/>
  <c r="J21" i="2"/>
  <c r="J30" i="2"/>
  <c r="J32" i="2"/>
  <c r="J27" i="2"/>
  <c r="J31" i="2"/>
  <c r="J20" i="2"/>
  <c r="J37" i="2"/>
  <c r="R19" i="2"/>
  <c r="R22" i="2"/>
  <c r="R7" i="2"/>
  <c r="R6" i="2"/>
  <c r="R5" i="2"/>
  <c r="R23" i="2"/>
  <c r="R13" i="2"/>
  <c r="R10" i="2"/>
  <c r="R17" i="2"/>
  <c r="R9" i="2"/>
  <c r="R14" i="2"/>
  <c r="R12" i="2"/>
  <c r="R11" i="2"/>
  <c r="R26" i="2"/>
  <c r="R18" i="2"/>
  <c r="R35" i="2"/>
  <c r="R8" i="2"/>
  <c r="R24" i="2"/>
  <c r="R28" i="2"/>
  <c r="R15" i="2"/>
  <c r="R21" i="2"/>
  <c r="R30" i="2"/>
  <c r="R32" i="2"/>
  <c r="R27" i="2"/>
  <c r="R31" i="2"/>
  <c r="R20" i="2"/>
  <c r="R37" i="2"/>
  <c r="P19" i="2"/>
  <c r="P22" i="2"/>
  <c r="P7" i="2"/>
  <c r="P6" i="2"/>
  <c r="P5" i="2"/>
  <c r="P23" i="2"/>
  <c r="P13" i="2"/>
  <c r="P10" i="2"/>
  <c r="P17" i="2"/>
  <c r="P9" i="2"/>
  <c r="P14" i="2"/>
  <c r="P12" i="2"/>
  <c r="P11" i="2"/>
  <c r="P26" i="2"/>
  <c r="P18" i="2"/>
  <c r="P35" i="2"/>
  <c r="P8" i="2"/>
  <c r="P24" i="2"/>
  <c r="P28" i="2"/>
  <c r="P15" i="2"/>
  <c r="P21" i="2"/>
  <c r="P30" i="2"/>
  <c r="P32" i="2"/>
  <c r="P27" i="2"/>
  <c r="P31" i="2"/>
  <c r="P20" i="2"/>
  <c r="P37" i="2"/>
  <c r="N19" i="2"/>
  <c r="N22" i="2"/>
  <c r="N7" i="2"/>
  <c r="N6" i="2"/>
  <c r="N5" i="2"/>
  <c r="N23" i="2"/>
  <c r="N13" i="2"/>
  <c r="N10" i="2"/>
  <c r="N17" i="2"/>
  <c r="N9" i="2"/>
  <c r="N14" i="2"/>
  <c r="N12" i="2"/>
  <c r="N11" i="2"/>
  <c r="N26" i="2"/>
  <c r="N18" i="2"/>
  <c r="N35" i="2"/>
  <c r="N8" i="2"/>
  <c r="N24" i="2"/>
  <c r="N28" i="2"/>
  <c r="N15" i="2"/>
  <c r="N21" i="2"/>
  <c r="N30" i="2"/>
  <c r="N32" i="2"/>
  <c r="N27" i="2"/>
  <c r="N31" i="2"/>
  <c r="N20" i="2"/>
  <c r="N37" i="2"/>
  <c r="L19" i="2"/>
  <c r="L22" i="2"/>
  <c r="L7" i="2"/>
  <c r="L6" i="2"/>
  <c r="L5" i="2"/>
  <c r="L23" i="2"/>
  <c r="L13" i="2"/>
  <c r="L10" i="2"/>
  <c r="L17" i="2"/>
  <c r="L9" i="2"/>
  <c r="L14" i="2"/>
  <c r="L12" i="2"/>
  <c r="L11" i="2"/>
  <c r="L26" i="2"/>
  <c r="L18" i="2"/>
  <c r="L35" i="2"/>
  <c r="L8" i="2"/>
  <c r="L24" i="2"/>
  <c r="L28" i="2"/>
  <c r="L15" i="2"/>
  <c r="L21" i="2"/>
  <c r="L30" i="2"/>
  <c r="L32" i="2"/>
  <c r="L27" i="2"/>
  <c r="L31" i="2"/>
  <c r="L20" i="2"/>
  <c r="L37" i="2"/>
  <c r="H19" i="2"/>
  <c r="H22" i="2"/>
  <c r="H7" i="2"/>
  <c r="H6" i="2"/>
  <c r="H5" i="2"/>
  <c r="H23" i="2"/>
  <c r="H13" i="2"/>
  <c r="H10" i="2"/>
  <c r="H17" i="2"/>
  <c r="H9" i="2"/>
  <c r="H14" i="2"/>
  <c r="H12" i="2"/>
  <c r="H11" i="2"/>
  <c r="H26" i="2"/>
  <c r="H18" i="2"/>
  <c r="H35" i="2"/>
  <c r="H8" i="2"/>
  <c r="H24" i="2"/>
  <c r="H28" i="2"/>
  <c r="H15" i="2"/>
  <c r="H21" i="2"/>
  <c r="H30" i="2"/>
  <c r="H32" i="2"/>
  <c r="H27" i="2"/>
  <c r="H31" i="2"/>
  <c r="H20" i="2"/>
  <c r="H37" i="2"/>
  <c r="X10" i="2" l="1"/>
  <c r="X9" i="2"/>
  <c r="X8" i="2"/>
  <c r="X7" i="2"/>
  <c r="X13" i="2" l="1"/>
  <c r="S21" i="2"/>
  <c r="S17" i="2"/>
  <c r="S22" i="2"/>
  <c r="S29" i="2"/>
  <c r="S8" i="2"/>
  <c r="S20" i="2"/>
  <c r="S18" i="2"/>
  <c r="S32" i="2"/>
  <c r="S30" i="2"/>
  <c r="S35" i="2"/>
  <c r="S12" i="2"/>
  <c r="S39" i="2"/>
  <c r="S25" i="2"/>
  <c r="S7" i="2"/>
  <c r="S13" i="2"/>
  <c r="S26" i="2"/>
  <c r="S5" i="2"/>
  <c r="S10" i="2"/>
  <c r="S34" i="2"/>
  <c r="S11" i="2"/>
  <c r="S23" i="2"/>
  <c r="S9" i="2"/>
  <c r="S37" i="2"/>
  <c r="S33" i="2"/>
  <c r="S24" i="2"/>
  <c r="S19" i="2"/>
  <c r="S14" i="2"/>
  <c r="S15" i="2"/>
  <c r="S28" i="2"/>
  <c r="S36" i="2"/>
  <c r="S38" i="2"/>
  <c r="S6" i="2"/>
  <c r="S31" i="2"/>
  <c r="S27" i="2"/>
  <c r="S16" i="2"/>
  <c r="C12" i="2" l="1"/>
  <c r="E12" i="2" s="1"/>
  <c r="C20" i="2"/>
  <c r="B20" i="2" s="1"/>
  <c r="C16" i="2"/>
  <c r="E16" i="2" s="1"/>
  <c r="C37" i="2"/>
  <c r="B37" i="2" s="1"/>
  <c r="C9" i="2"/>
  <c r="B9" i="2" s="1"/>
  <c r="C35" i="2"/>
  <c r="B35" i="2" s="1"/>
  <c r="C11" i="2"/>
  <c r="E11" i="2" s="1"/>
  <c r="C38" i="2"/>
  <c r="E38" i="2" s="1"/>
  <c r="C34" i="2"/>
  <c r="B34" i="2" s="1"/>
  <c r="C29" i="2"/>
  <c r="B29" i="2" s="1"/>
  <c r="C14" i="2"/>
  <c r="E14" i="2" s="1"/>
  <c r="C13" i="2"/>
  <c r="E13" i="2" s="1"/>
  <c r="C22" i="2"/>
  <c r="E22" i="2" s="1"/>
  <c r="C19" i="2"/>
  <c r="B19" i="2" s="1"/>
  <c r="C36" i="2"/>
  <c r="E36" i="2" s="1"/>
  <c r="C17" i="2"/>
  <c r="B17" i="2" s="1"/>
  <c r="C10" i="2"/>
  <c r="E10" i="2" s="1"/>
  <c r="C18" i="2"/>
  <c r="B18" i="2" s="1"/>
  <c r="C26" i="2"/>
  <c r="E26" i="2" s="1"/>
  <c r="C30" i="2"/>
  <c r="B30" i="2" s="1"/>
  <c r="C6" i="2"/>
  <c r="B6" i="2" s="1"/>
  <c r="C31" i="2"/>
  <c r="B31" i="2" s="1"/>
  <c r="C5" i="2"/>
  <c r="B5" i="2" s="1"/>
  <c r="C33" i="2"/>
  <c r="B33" i="2" s="1"/>
  <c r="C24" i="2"/>
  <c r="B24" i="2" s="1"/>
  <c r="C25" i="2"/>
  <c r="E25" i="2" s="1"/>
  <c r="C8" i="2"/>
  <c r="B8" i="2" s="1"/>
  <c r="C7" i="2"/>
  <c r="E7" i="2" s="1"/>
  <c r="C39" i="2"/>
  <c r="B39" i="2" s="1"/>
  <c r="C15" i="2"/>
  <c r="B15" i="2" s="1"/>
  <c r="C32" i="2"/>
  <c r="E32" i="2" s="1"/>
  <c r="C21" i="2"/>
  <c r="B21" i="2" s="1"/>
  <c r="C27" i="2"/>
  <c r="E27" i="2" s="1"/>
  <c r="C28" i="2"/>
  <c r="E28" i="2" s="1"/>
  <c r="C23" i="2"/>
  <c r="B23" i="2" s="1"/>
  <c r="E20" i="2" l="1"/>
  <c r="E29" i="2"/>
  <c r="B7" i="2"/>
  <c r="E23" i="2"/>
  <c r="B32" i="2"/>
  <c r="B28" i="2"/>
  <c r="B26" i="2"/>
  <c r="B11" i="2"/>
  <c r="E24" i="2"/>
  <c r="B12" i="2"/>
  <c r="E31" i="2"/>
  <c r="B27" i="2"/>
  <c r="E35" i="2"/>
  <c r="E18" i="2"/>
  <c r="B38" i="2"/>
  <c r="E17" i="2"/>
  <c r="E8" i="2"/>
  <c r="E37" i="2"/>
  <c r="B16" i="2"/>
  <c r="B10" i="2"/>
  <c r="E9" i="2"/>
  <c r="B14" i="2"/>
  <c r="B22" i="2"/>
  <c r="E6" i="2"/>
  <c r="E19" i="2"/>
  <c r="E33" i="2"/>
  <c r="B36" i="2"/>
  <c r="B13" i="2"/>
  <c r="E34" i="2"/>
  <c r="E15" i="2"/>
  <c r="E39" i="2"/>
  <c r="E30" i="2"/>
  <c r="E21" i="2"/>
  <c r="E5" i="2"/>
  <c r="B25" i="2"/>
</calcChain>
</file>

<file path=xl/sharedStrings.xml><?xml version="1.0" encoding="utf-8"?>
<sst xmlns="http://schemas.openxmlformats.org/spreadsheetml/2006/main" count="69" uniqueCount="65">
  <si>
    <t>Stanford</t>
  </si>
  <si>
    <t>NYU Stern</t>
  </si>
  <si>
    <t>MBA Program</t>
  </si>
  <si>
    <t>Columbia Business School</t>
  </si>
  <si>
    <t>Dartmouth Tuck</t>
  </si>
  <si>
    <t>Berkeley Haas</t>
  </si>
  <si>
    <t>Virginia Darden</t>
  </si>
  <si>
    <t>Yale SOM</t>
  </si>
  <si>
    <t>Duke Fuqua</t>
  </si>
  <si>
    <t>Michigan Ross</t>
  </si>
  <si>
    <t>Texas McCombs</t>
  </si>
  <si>
    <t>Cornell Johnson</t>
  </si>
  <si>
    <t>Carnegie Mellon Tepper</t>
  </si>
  <si>
    <t>UNC Kenan-Flagler</t>
  </si>
  <si>
    <t>Emory Goizueta</t>
  </si>
  <si>
    <t>USC Marshall</t>
  </si>
  <si>
    <t>Georgetown McDonough</t>
  </si>
  <si>
    <t>Indiana Kelley</t>
  </si>
  <si>
    <t>Rice Jones</t>
  </si>
  <si>
    <t>Acceptance Rate</t>
  </si>
  <si>
    <t>Salary</t>
  </si>
  <si>
    <t>Vanderbilt Owen</t>
  </si>
  <si>
    <t>Harvard Business School</t>
  </si>
  <si>
    <t>Northwestern Kellogg</t>
  </si>
  <si>
    <t>MIT Sloan</t>
  </si>
  <si>
    <t>Chicago Booth</t>
  </si>
  <si>
    <t>UCLA Anderson</t>
  </si>
  <si>
    <t>SMU Cox</t>
  </si>
  <si>
    <t>US NEWS 2024 Rank</t>
  </si>
  <si>
    <t>New Rank</t>
  </si>
  <si>
    <t>Scoring</t>
  </si>
  <si>
    <t>Normalized Acceptance Rate</t>
  </si>
  <si>
    <t>GMAT</t>
  </si>
  <si>
    <t>Normalized Median GMAT</t>
  </si>
  <si>
    <t>Normalized Salary</t>
  </si>
  <si>
    <t>Normalized Median GPA</t>
  </si>
  <si>
    <t>GPA</t>
  </si>
  <si>
    <t>Employed at Grad</t>
  </si>
  <si>
    <t>Employed after 3 mo</t>
  </si>
  <si>
    <t>Rank Change</t>
  </si>
  <si>
    <t>Georgia Tech Scheller</t>
  </si>
  <si>
    <t>WashU Olin</t>
  </si>
  <si>
    <t>Notre Dame Mendoza</t>
  </si>
  <si>
    <t>Ohio State Fisher</t>
  </si>
  <si>
    <t>Arizona State Carey</t>
  </si>
  <si>
    <t>Minnesota Carlson</t>
  </si>
  <si>
    <t>Rochester Simon</t>
  </si>
  <si>
    <t>US NEWS 2023 Weights</t>
  </si>
  <si>
    <t>Total</t>
  </si>
  <si>
    <t>Peer Assessment</t>
  </si>
  <si>
    <t>Recruiter Assessment</t>
  </si>
  <si>
    <t>Change from US NEWS Rank 2024 to New Rank</t>
  </si>
  <si>
    <t>Input Weights to make your own ranking</t>
  </si>
  <si>
    <t>Washington Foster</t>
  </si>
  <si>
    <t>Georgia Terry</t>
  </si>
  <si>
    <t>Penn Wharton</t>
  </si>
  <si>
    <t>New Ranking of Top 35 MBA Business Schools that uses US News Weights from 2023 and does not include peer assessment + recruiter assessment</t>
  </si>
  <si>
    <t>Original</t>
  </si>
  <si>
    <t>Peer and Recruiter Assessments Removed</t>
  </si>
  <si>
    <t>Normalized Employed at Grad</t>
  </si>
  <si>
    <t>Normalized Employed after 3 mo</t>
  </si>
  <si>
    <t>*Median was used when mean was not available</t>
  </si>
  <si>
    <t>Mean* GPA</t>
  </si>
  <si>
    <t>Mean* GMAT</t>
  </si>
  <si>
    <t>Data is from US News 2024 Best Business Schools and Menlo Coaching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</si>
</sst>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70" formatCode="0.0%"/>
    <numFmt numFmtId="183" formatCode="&quot;$&quot;#,##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"/>
      <color theme="3"/>
      <name val="Calibri"/>
      <family val="2"/>
      <scheme val="minor"/>
    </font>
    <font>
      <b/>
      <sz val="14"/>
      <color theme="3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theme="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3"/>
        <bgColor theme="6" tint="0.79998168889431442"/>
      </patternFill>
    </fill>
    <fill>
      <patternFill patternType="solid">
        <fgColor theme="3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 style="medium">
        <color indexed="64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thin">
        <color rgb="FF7F7F7F"/>
      </right>
      <top style="thin">
        <color rgb="FF7F7F7F"/>
      </top>
      <bottom/>
      <diagonal/>
    </border>
    <border>
      <left/>
      <right/>
      <top style="thin">
        <color rgb="FF7F7F7F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7F7F7F"/>
      </bottom>
      <diagonal/>
    </border>
    <border>
      <left/>
      <right style="medium">
        <color indexed="64"/>
      </right>
      <top style="medium">
        <color indexed="64"/>
      </top>
      <bottom style="thin">
        <color rgb="FF7F7F7F"/>
      </bottom>
      <diagonal/>
    </border>
    <border>
      <left/>
      <right/>
      <top style="thick">
        <color theme="4"/>
      </top>
      <bottom/>
      <diagonal/>
    </border>
    <border>
      <left/>
      <right/>
      <top/>
      <bottom style="thin">
        <color theme="6" tint="0.39997558519241921"/>
      </bottom>
      <diagonal/>
    </border>
  </borders>
  <cellStyleXfs count="10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2" borderId="0" applyNumberFormat="0" applyBorder="0" applyAlignment="0" applyProtection="0"/>
    <xf numFmtId="0" fontId="4" fillId="3" borderId="2" applyNumberFormat="0" applyAlignment="0" applyProtection="0"/>
    <xf numFmtId="0" fontId="5" fillId="4" borderId="3" applyNumberFormat="0" applyAlignment="0" applyProtection="0"/>
    <xf numFmtId="0" fontId="6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</cellStyleXfs>
  <cellXfs count="36">
    <xf numFmtId="0" fontId="0" fillId="0" borderId="0" xfId="0"/>
    <xf numFmtId="0" fontId="0" fillId="0" borderId="0" xfId="0" applyAlignment="1">
      <alignment wrapText="1"/>
    </xf>
    <xf numFmtId="0" fontId="0" fillId="0" borderId="0" xfId="0" applyNumberFormat="1"/>
    <xf numFmtId="170" fontId="0" fillId="0" borderId="0" xfId="0" applyNumberFormat="1"/>
    <xf numFmtId="2" fontId="0" fillId="0" borderId="0" xfId="0" applyNumberFormat="1"/>
    <xf numFmtId="170" fontId="0" fillId="0" borderId="0" xfId="2" applyNumberFormat="1" applyFont="1"/>
    <xf numFmtId="0" fontId="0" fillId="0" borderId="0" xfId="0" applyFill="1"/>
    <xf numFmtId="0" fontId="0" fillId="0" borderId="0" xfId="0" applyNumberFormat="1" applyFill="1"/>
    <xf numFmtId="2" fontId="0" fillId="0" borderId="0" xfId="0" applyNumberFormat="1" applyFill="1"/>
    <xf numFmtId="0" fontId="7" fillId="8" borderId="4" xfId="0" applyFont="1" applyFill="1" applyBorder="1" applyAlignment="1"/>
    <xf numFmtId="0" fontId="7" fillId="9" borderId="4" xfId="0" applyFont="1" applyFill="1" applyBorder="1" applyAlignment="1"/>
    <xf numFmtId="170" fontId="1" fillId="6" borderId="8" xfId="2" applyNumberFormat="1" applyFill="1" applyBorder="1"/>
    <xf numFmtId="170" fontId="1" fillId="6" borderId="9" xfId="8" applyNumberFormat="1" applyBorder="1"/>
    <xf numFmtId="0" fontId="0" fillId="6" borderId="6" xfId="8" applyFont="1" applyBorder="1" applyAlignment="1">
      <alignment wrapText="1"/>
    </xf>
    <xf numFmtId="0" fontId="0" fillId="6" borderId="7" xfId="8" applyFont="1" applyBorder="1" applyAlignment="1">
      <alignment wrapText="1"/>
    </xf>
    <xf numFmtId="0" fontId="1" fillId="7" borderId="16" xfId="9" applyBorder="1" applyAlignment="1">
      <alignment horizontal="center"/>
    </xf>
    <xf numFmtId="0" fontId="3" fillId="2" borderId="6" xfId="4" applyBorder="1"/>
    <xf numFmtId="170" fontId="3" fillId="2" borderId="15" xfId="4" applyNumberFormat="1" applyBorder="1"/>
    <xf numFmtId="170" fontId="3" fillId="2" borderId="6" xfId="4" applyNumberFormat="1" applyBorder="1"/>
    <xf numFmtId="170" fontId="3" fillId="2" borderId="7" xfId="4" applyNumberFormat="1" applyBorder="1"/>
    <xf numFmtId="0" fontId="3" fillId="2" borderId="10" xfId="4" applyBorder="1"/>
    <xf numFmtId="170" fontId="3" fillId="2" borderId="16" xfId="4" applyNumberFormat="1" applyBorder="1"/>
    <xf numFmtId="170" fontId="3" fillId="2" borderId="10" xfId="4" applyNumberFormat="1" applyBorder="1"/>
    <xf numFmtId="170" fontId="3" fillId="2" borderId="11" xfId="4" applyNumberFormat="1" applyBorder="1"/>
    <xf numFmtId="183" fontId="0" fillId="0" borderId="0" xfId="1" applyNumberFormat="1" applyFont="1"/>
    <xf numFmtId="0" fontId="8" fillId="0" borderId="0" xfId="3" applyFont="1" applyBorder="1" applyAlignment="1">
      <alignment horizontal="center"/>
    </xf>
    <xf numFmtId="0" fontId="8" fillId="0" borderId="19" xfId="3" applyFont="1" applyBorder="1" applyAlignment="1">
      <alignment horizontal="center"/>
    </xf>
    <xf numFmtId="0" fontId="2" fillId="0" borderId="1" xfId="3" applyFont="1" applyAlignment="1">
      <alignment horizontal="center"/>
    </xf>
    <xf numFmtId="0" fontId="9" fillId="3" borderId="17" xfId="5" applyFont="1" applyBorder="1" applyAlignment="1">
      <alignment horizontal="center" wrapText="1"/>
    </xf>
    <xf numFmtId="0" fontId="9" fillId="3" borderId="18" xfId="5" applyFont="1" applyBorder="1" applyAlignment="1">
      <alignment horizontal="center" wrapText="1"/>
    </xf>
    <xf numFmtId="0" fontId="9" fillId="3" borderId="5" xfId="5" applyFont="1" applyBorder="1"/>
    <xf numFmtId="0" fontId="9" fillId="3" borderId="13" xfId="5" applyFont="1" applyBorder="1"/>
    <xf numFmtId="170" fontId="9" fillId="5" borderId="12" xfId="7" applyNumberFormat="1" applyFont="1" applyBorder="1"/>
    <xf numFmtId="170" fontId="9" fillId="5" borderId="14" xfId="7" applyNumberFormat="1" applyFont="1" applyBorder="1"/>
    <xf numFmtId="0" fontId="7" fillId="8" borderId="20" xfId="0" applyFont="1" applyFill="1" applyBorder="1" applyAlignment="1"/>
    <xf numFmtId="0" fontId="5" fillId="4" borderId="0" xfId="6" applyFont="1" applyBorder="1" applyAlignment="1">
      <alignment horizontal="center" wrapText="1"/>
    </xf>
  </cellXfs>
  <cellStyles count="10">
    <cellStyle name="40% - Accent4" xfId="8" builtinId="43"/>
    <cellStyle name="60% - Accent4" xfId="9" builtinId="44"/>
    <cellStyle name="Accent2" xfId="7" builtinId="33"/>
    <cellStyle name="Bad" xfId="4" builtinId="27"/>
    <cellStyle name="Check Cell" xfId="6" builtinId="23"/>
    <cellStyle name="Currency" xfId="1" builtinId="4"/>
    <cellStyle name="Heading 1" xfId="3" builtinId="16"/>
    <cellStyle name="Input" xfId="5" builtinId="20"/>
    <cellStyle name="Normal" xfId="0" builtinId="0"/>
    <cellStyle name="Percent" xfId="2" builtinId="5"/>
  </cellStyles>
  <dxfs count="15">
    <dxf>
      <numFmt numFmtId="183" formatCode="&quot;$&quot;#,##0"/>
    </dxf>
    <dxf>
      <numFmt numFmtId="2" formatCode="0.00"/>
    </dxf>
    <dxf>
      <numFmt numFmtId="2" formatCode="0.00"/>
    </dxf>
    <dxf>
      <numFmt numFmtId="2" formatCode="0.00"/>
    </dxf>
    <dxf>
      <numFmt numFmtId="0" formatCode="General"/>
    </dxf>
    <dxf>
      <numFmt numFmtId="2" formatCode="0.00"/>
    </dxf>
    <dxf>
      <numFmt numFmtId="2" formatCode="0.00"/>
    </dxf>
    <dxf>
      <numFmt numFmtId="2" formatCode="0.00"/>
    </dxf>
    <dxf>
      <numFmt numFmtId="170" formatCode="0.0%"/>
    </dxf>
    <dxf>
      <numFmt numFmtId="2" formatCode="0.00"/>
    </dxf>
    <dxf>
      <numFmt numFmtId="170" formatCode="0.0%"/>
    </dxf>
    <dxf>
      <numFmt numFmtId="170" formatCode="0.0%"/>
    </dxf>
    <dxf>
      <numFmt numFmtId="0" formatCode="General"/>
    </dxf>
    <dxf>
      <numFmt numFmtId="170" formatCode="0.0%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8B8F917-8C90-4F5F-A478-C497388DB913}" name="MBA_Ranking" displayName="MBA_Ranking" ref="C4:S39" totalsRowShown="0" headerRowDxfId="14" headerRowCellStyle="Normal" dataCellStyle="Normal">
  <autoFilter ref="C4:S39" xr:uid="{48B8F917-8C90-4F5F-A478-C497388DB91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sortState xmlns:xlrd2="http://schemas.microsoft.com/office/spreadsheetml/2017/richdata2" ref="C5:S39">
    <sortCondition ref="C4:C39"/>
  </sortState>
  <tableColumns count="17">
    <tableColumn id="1" xr3:uid="{312CA139-4006-4EA6-9656-5E56FEA6C3F0}" name="New Rank" dataDxfId="12" dataCellStyle="Normal">
      <calculatedColumnFormula>_xlfn.RANK.EQ(MBA_Ranking[[#This Row],[Scoring]],MBA_Ranking[Scoring],0)</calculatedColumnFormula>
    </tableColumn>
    <tableColumn id="2" xr3:uid="{29CD4DB2-4F81-4102-AA1B-4EA6E97E091B}" name="US NEWS 2024 Rank" dataCellStyle="Normal"/>
    <tableColumn id="17" xr3:uid="{F04D14D9-9908-42D4-B3F2-6317859232D9}" name="Rank Change" dataDxfId="4">
      <calculatedColumnFormula>MBA_Ranking[[#This Row],[US NEWS 2024 Rank]]-MBA_Ranking[[#This Row],[New Rank]]</calculatedColumnFormula>
    </tableColumn>
    <tableColumn id="3" xr3:uid="{B17C5037-2A35-4CF7-BD63-62292348EDE4}" name="MBA Program" dataCellStyle="Normal"/>
    <tableColumn id="4" xr3:uid="{394BB7ED-4868-45D2-B433-C0259F53C287}" name="Acceptance Rate" dataDxfId="13" dataCellStyle="Percent"/>
    <tableColumn id="5" xr3:uid="{EC1F2475-7761-4DB1-8399-72BFEB75EC09}" name="Normalized Acceptance Rate" dataDxfId="2" dataCellStyle="Normal">
      <calculatedColumnFormula>(MAX(MBA_Ranking[Acceptance Rate])-(MBA_Ranking[[#This Row],[Acceptance Rate]]))/(MAX(MBA_Ranking[Acceptance Rate])-MIN(MBA_Ranking[Acceptance Rate]))</calculatedColumnFormula>
    </tableColumn>
    <tableColumn id="6" xr3:uid="{9F15FC32-0344-4377-94AD-3615F05D3F0E}" name="Salary" dataDxfId="0" dataCellStyle="Currency"/>
    <tableColumn id="7" xr3:uid="{299BC9C2-DBD3-4386-B9EE-90C7C2AC8C22}" name="Normalized Salary" dataDxfId="1" dataCellStyle="Normal">
      <calculatedColumnFormula>(MBA_Ranking[[#This Row],[Salary]]-MIN(MBA_Ranking[Salary]))/(MAX(MBA_Ranking[Salary])-MIN(MBA_Ranking[Salary]))</calculatedColumnFormula>
    </tableColumn>
    <tableColumn id="8" xr3:uid="{BE30638F-1FF0-488B-9FBC-5FC78FF41238}" name="Mean* GMAT" dataCellStyle="Normal"/>
    <tableColumn id="9" xr3:uid="{AA8170E5-1D7D-4275-A4FE-07ADEB4B23D9}" name="Normalized Median GMAT" dataDxfId="7" dataCellStyle="Normal">
      <calculatedColumnFormula>(MBA_Ranking[[#This Row],[Mean* GMAT]]-MIN(MBA_Ranking[Mean* GMAT]))/(MAX(MBA_Ranking[Mean* GMAT])-MIN(MBA_Ranking[Mean* GMAT]))</calculatedColumnFormula>
    </tableColumn>
    <tableColumn id="10" xr3:uid="{C55E4DFE-33D4-4BA2-99FF-BC6439D5FB4E}" name="Mean* GPA" dataDxfId="5" dataCellStyle="Normal"/>
    <tableColumn id="11" xr3:uid="{34D87EA3-EADE-4C7A-B432-BAD5376EE284}" name="Normalized Median GPA" dataDxfId="6" dataCellStyle="Normal">
      <calculatedColumnFormula>(MBA_Ranking[[#This Row],[Mean* GPA]]-MIN(MBA_Ranking[Mean* GPA]))/(MAX(MBA_Ranking[Mean* GPA])-MIN(MBA_Ranking[Mean* GPA]))</calculatedColumnFormula>
    </tableColumn>
    <tableColumn id="12" xr3:uid="{04FAC038-0D93-40EE-BFFF-9D4561E29EFB}" name="Employed at Grad" dataDxfId="11" dataCellStyle="Percent"/>
    <tableColumn id="13" xr3:uid="{61A9FC9E-9E69-451C-8D1B-E6F6ECE2DD23}" name="Normalized Employed at Grad" dataDxfId="10" dataCellStyle="Percent">
      <calculatedColumnFormula>(MBA_Ranking[[#This Row],[Employed at Grad]]-MIN(MBA_Ranking[Employed at Grad]))/(MAX(MBA_Ranking[Employed at Grad])-MIN(MBA_Ranking[Employed at Grad]))</calculatedColumnFormula>
    </tableColumn>
    <tableColumn id="14" xr3:uid="{F7A3646A-0845-477F-A52D-9AFA9103E12F}" name="Employed after 3 mo" dataDxfId="8" dataCellStyle="Percent"/>
    <tableColumn id="15" xr3:uid="{E7DE2A20-7978-4128-802E-8A02273AC5A3}" name="Normalized Employed after 3 mo" dataDxfId="9" dataCellStyle="Normal">
      <calculatedColumnFormula>(MBA_Ranking[[#This Row],[Employed after 3 mo]]-MIN(MBA_Ranking[Employed after 3 mo]))/(MAX(MBA_Ranking[Employed after 3 mo])-MIN(MBA_Ranking[Employed after 3 mo]))</calculatedColumnFormula>
    </tableColumn>
    <tableColumn id="16" xr3:uid="{FECE595C-BB67-4E43-9186-02BB057C334C}" name="Scoring" dataDxfId="3" dataCellStyle="Normal">
      <calculatedColumnFormula>MBA_Ranking[[#This Row],[Normalized Acceptance Rate]]*$V$5+MBA_Ranking[[#This Row],[Normalized Salary]]*$V$6+MBA_Ranking[[#This Row],[Normalized Median GMAT]]*$V$7+MBA_Ranking[[#This Row],[Normalized Median GPA]]*$V$8+MBA_Ranking[[#This Row],[Normalized Employed at Grad]]*$V$9+MBA_Ranking[[#This Row],[Normalized Employed after 3 mo]]*$V$10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6570F-9563-4F0A-91D1-64B9F1F0CB34}">
  <dimension ref="B1:X39"/>
  <sheetViews>
    <sheetView tabSelected="1" topLeftCell="B7" zoomScaleNormal="100" workbookViewId="0">
      <selection activeCell="U36" sqref="U36"/>
    </sheetView>
  </sheetViews>
  <sheetFormatPr defaultRowHeight="14.4" x14ac:dyDescent="0.3"/>
  <cols>
    <col min="2" max="2" width="21.88671875" customWidth="1"/>
    <col min="3" max="3" width="12.6640625" customWidth="1"/>
    <col min="4" max="4" width="12" customWidth="1"/>
    <col min="5" max="5" width="9.88671875" customWidth="1"/>
    <col min="6" max="6" width="23" customWidth="1"/>
    <col min="7" max="7" width="11.33203125" customWidth="1"/>
    <col min="8" max="8" width="13.88671875" hidden="1" customWidth="1"/>
    <col min="9" max="9" width="9.77734375" customWidth="1"/>
    <col min="10" max="10" width="0.88671875" hidden="1" customWidth="1"/>
    <col min="11" max="11" width="9" customWidth="1"/>
    <col min="12" max="12" width="10.88671875" hidden="1" customWidth="1"/>
    <col min="13" max="13" width="8.5546875" customWidth="1"/>
    <col min="14" max="14" width="10.88671875" hidden="1" customWidth="1"/>
    <col min="15" max="15" width="11.44140625" customWidth="1"/>
    <col min="16" max="16" width="10.109375" hidden="1" customWidth="1"/>
    <col min="17" max="17" width="11.5546875" customWidth="1"/>
    <col min="18" max="18" width="8.88671875" hidden="1" customWidth="1"/>
    <col min="19" max="19" width="9.33203125" customWidth="1"/>
    <col min="21" max="21" width="18.6640625" customWidth="1"/>
    <col min="22" max="22" width="16.33203125" customWidth="1"/>
    <col min="23" max="23" width="9" customWidth="1"/>
    <col min="24" max="24" width="20" customWidth="1"/>
  </cols>
  <sheetData>
    <row r="1" spans="2:24" ht="20.399999999999999" thickBot="1" x14ac:dyDescent="0.45">
      <c r="B1" s="27" t="s">
        <v>56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</row>
    <row r="2" spans="2:24" ht="18.600000000000001" thickTop="1" x14ac:dyDescent="0.35">
      <c r="B2" s="25" t="s">
        <v>61</v>
      </c>
      <c r="C2" s="25"/>
      <c r="D2" s="25"/>
      <c r="E2" s="25"/>
      <c r="F2" s="25"/>
      <c r="G2" s="26" t="s">
        <v>64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</row>
    <row r="3" spans="2:24" ht="15" thickBot="1" x14ac:dyDescent="0.35">
      <c r="W3" s="15" t="s">
        <v>47</v>
      </c>
      <c r="X3" s="15"/>
    </row>
    <row r="4" spans="2:24" ht="30" customHeight="1" x14ac:dyDescent="0.3">
      <c r="B4" s="35" t="s">
        <v>51</v>
      </c>
      <c r="C4" s="1" t="s">
        <v>29</v>
      </c>
      <c r="D4" s="1" t="s">
        <v>28</v>
      </c>
      <c r="E4" s="1" t="s">
        <v>39</v>
      </c>
      <c r="F4" s="1" t="s">
        <v>2</v>
      </c>
      <c r="G4" s="1" t="s">
        <v>19</v>
      </c>
      <c r="H4" s="1" t="s">
        <v>31</v>
      </c>
      <c r="I4" s="1" t="s">
        <v>20</v>
      </c>
      <c r="J4" s="1" t="s">
        <v>34</v>
      </c>
      <c r="K4" s="1" t="s">
        <v>63</v>
      </c>
      <c r="L4" s="1" t="s">
        <v>33</v>
      </c>
      <c r="M4" s="1" t="s">
        <v>62</v>
      </c>
      <c r="N4" s="1" t="s">
        <v>35</v>
      </c>
      <c r="O4" s="1" t="s">
        <v>37</v>
      </c>
      <c r="P4" s="1" t="s">
        <v>59</v>
      </c>
      <c r="Q4" s="1" t="s">
        <v>38</v>
      </c>
      <c r="R4" s="1" t="s">
        <v>60</v>
      </c>
      <c r="S4" s="1" t="s">
        <v>30</v>
      </c>
      <c r="U4" s="28" t="s">
        <v>52</v>
      </c>
      <c r="V4" s="29"/>
      <c r="W4" s="13" t="s">
        <v>57</v>
      </c>
      <c r="X4" s="14" t="s">
        <v>58</v>
      </c>
    </row>
    <row r="5" spans="2:24" x14ac:dyDescent="0.3">
      <c r="B5" s="34">
        <f>MBA_Ranking[[#This Row],[US NEWS 2024 Rank]]-MBA_Ranking[[#This Row],[New Rank]]</f>
        <v>2</v>
      </c>
      <c r="C5">
        <f>_xlfn.RANK.EQ(MBA_Ranking[[#This Row],[Scoring]],MBA_Ranking[Scoring],0)</f>
        <v>1</v>
      </c>
      <c r="D5">
        <v>3</v>
      </c>
      <c r="E5">
        <f>MBA_Ranking[[#This Row],[US NEWS 2024 Rank]]-MBA_Ranking[[#This Row],[New Rank]]</f>
        <v>2</v>
      </c>
      <c r="F5" t="s">
        <v>25</v>
      </c>
      <c r="G5" s="5">
        <v>0.32600000000000001</v>
      </c>
      <c r="H5" s="4">
        <f>(MAX(MBA_Ranking[Acceptance Rate])-(MBA_Ranking[[#This Row],[Acceptance Rate]]))/(MAX(MBA_Ranking[Acceptance Rate])-MIN(MBA_Ranking[Acceptance Rate]))</f>
        <v>0.54681647940074896</v>
      </c>
      <c r="I5" s="24">
        <v>173310</v>
      </c>
      <c r="J5" s="4">
        <f>(MBA_Ranking[[#This Row],[Salary]]-MIN(MBA_Ranking[Salary]))/(MAX(MBA_Ranking[Salary])-MIN(MBA_Ranking[Salary]))</f>
        <v>0.74836517502243882</v>
      </c>
      <c r="K5">
        <v>729</v>
      </c>
      <c r="L5" s="4">
        <f>(MBA_Ranking[[#This Row],[Mean* GMAT]]-MIN(MBA_Ranking[Mean* GMAT]))/(MAX(MBA_Ranking[Mean* GMAT])-MIN(MBA_Ranking[Mean* GMAT]))</f>
        <v>0.88888888888888884</v>
      </c>
      <c r="M5" s="4">
        <v>3.6</v>
      </c>
      <c r="N5" s="4">
        <f>(MBA_Ranking[[#This Row],[Mean* GPA]]-MIN(MBA_Ranking[Mean* GPA]))/(MAX(MBA_Ranking[Mean* GPA])-MIN(MBA_Ranking[Mean* GPA]))</f>
        <v>0.66666666666666696</v>
      </c>
      <c r="O5" s="5">
        <v>0.89300000000000002</v>
      </c>
      <c r="P5" s="5">
        <f>(MBA_Ranking[[#This Row],[Employed at Grad]]-MIN(MBA_Ranking[Employed at Grad]))/(MAX(MBA_Ranking[Employed at Grad])-MIN(MBA_Ranking[Employed at Grad]))</f>
        <v>0.92508143322475567</v>
      </c>
      <c r="Q5" s="5">
        <v>0.95</v>
      </c>
      <c r="R5" s="4">
        <f>(MBA_Ranking[[#This Row],[Employed after 3 mo]]-MIN(MBA_Ranking[Employed after 3 mo]))/(MAX(MBA_Ranking[Employed after 3 mo])-MIN(MBA_Ranking[Employed after 3 mo]))</f>
        <v>0.81879194630872465</v>
      </c>
      <c r="S5" s="4">
        <f>MBA_Ranking[[#This Row],[Normalized Acceptance Rate]]*$V$5+MBA_Ranking[[#This Row],[Normalized Salary]]*$V$6+MBA_Ranking[[#This Row],[Normalized Median GMAT]]*$V$7+MBA_Ranking[[#This Row],[Normalized Median GPA]]*$V$8+MBA_Ranking[[#This Row],[Normalized Employed at Grad]]*$V$9+MBA_Ranking[[#This Row],[Normalized Employed after 3 mo]]*$V$10</f>
        <v>0.79879749253192722</v>
      </c>
      <c r="U5" s="30" t="s">
        <v>19</v>
      </c>
      <c r="V5" s="32">
        <f>X5</f>
        <v>2.6666666666666665E-2</v>
      </c>
      <c r="W5" s="11">
        <v>0.02</v>
      </c>
      <c r="X5" s="12">
        <f>W5*($W$13/SUM($W$5:$W$10))</f>
        <v>2.6666666666666665E-2</v>
      </c>
    </row>
    <row r="6" spans="2:24" x14ac:dyDescent="0.3">
      <c r="B6" s="10">
        <f>MBA_Ranking[[#This Row],[US NEWS 2024 Rank]]-MBA_Ranking[[#This Row],[New Rank]]</f>
        <v>1</v>
      </c>
      <c r="C6">
        <f>_xlfn.RANK.EQ(MBA_Ranking[[#This Row],[Scoring]],MBA_Ranking[Scoring],0)</f>
        <v>2</v>
      </c>
      <c r="D6">
        <v>3</v>
      </c>
      <c r="E6">
        <f>MBA_Ranking[[#This Row],[US NEWS 2024 Rank]]-MBA_Ranking[[#This Row],[New Rank]]</f>
        <v>1</v>
      </c>
      <c r="F6" t="s">
        <v>23</v>
      </c>
      <c r="G6" s="5">
        <v>0.33300000000000002</v>
      </c>
      <c r="H6" s="4">
        <f>(MAX(MBA_Ranking[Acceptance Rate])-(MBA_Ranking[[#This Row],[Acceptance Rate]]))/(MAX(MBA_Ranking[Acceptance Rate])-MIN(MBA_Ranking[Acceptance Rate]))</f>
        <v>0.5337078651685393</v>
      </c>
      <c r="I6" s="24">
        <v>169698</v>
      </c>
      <c r="J6" s="4">
        <f>(MBA_Ranking[[#This Row],[Salary]]-MIN(MBA_Ranking[Salary]))/(MAX(MBA_Ranking[Salary])-MIN(MBA_Ranking[Salary]))</f>
        <v>0.69047313758174123</v>
      </c>
      <c r="K6">
        <v>729</v>
      </c>
      <c r="L6" s="4">
        <f>(MBA_Ranking[[#This Row],[Mean* GMAT]]-MIN(MBA_Ranking[Mean* GMAT]))/(MAX(MBA_Ranking[Mean* GMAT])-MIN(MBA_Ranking[Mean* GMAT]))</f>
        <v>0.88888888888888884</v>
      </c>
      <c r="M6" s="4">
        <v>3.7</v>
      </c>
      <c r="N6" s="4">
        <f>(MBA_Ranking[[#This Row],[Mean* GPA]]-MIN(MBA_Ranking[Mean* GPA]))/(MAX(MBA_Ranking[Mean* GPA])-MIN(MBA_Ranking[Mean* GPA]))</f>
        <v>0.86274509803921606</v>
      </c>
      <c r="O6" s="5">
        <v>0.85599999999999998</v>
      </c>
      <c r="P6" s="5">
        <f>(MBA_Ranking[[#This Row],[Employed at Grad]]-MIN(MBA_Ranking[Employed at Grad]))/(MAX(MBA_Ranking[Employed at Grad])-MIN(MBA_Ranking[Employed at Grad]))</f>
        <v>0.80456026058631913</v>
      </c>
      <c r="Q6" s="5">
        <v>0.94799999999999995</v>
      </c>
      <c r="R6" s="4">
        <f>(MBA_Ranking[[#This Row],[Employed after 3 mo]]-MIN(MBA_Ranking[Employed after 3 mo]))/(MAX(MBA_Ranking[Employed after 3 mo])-MIN(MBA_Ranking[Employed after 3 mo]))</f>
        <v>0.80536912751677836</v>
      </c>
      <c r="S6" s="4">
        <f>MBA_Ranking[[#This Row],[Normalized Acceptance Rate]]*$V$5+MBA_Ranking[[#This Row],[Normalized Salary]]*$V$6+MBA_Ranking[[#This Row],[Normalized Median GMAT]]*$V$7+MBA_Ranking[[#This Row],[Normalized Median GPA]]*$V$8+MBA_Ranking[[#This Row],[Normalized Employed at Grad]]*$V$9+MBA_Ranking[[#This Row],[Normalized Employed after 3 mo]]*$V$10</f>
        <v>0.78950493565491164</v>
      </c>
      <c r="U6" s="30" t="s">
        <v>20</v>
      </c>
      <c r="V6" s="32">
        <f t="shared" ref="V6:V12" si="0">X6</f>
        <v>0.26666666666666666</v>
      </c>
      <c r="W6" s="11">
        <v>0.2</v>
      </c>
      <c r="X6" s="12">
        <f>W6*($W$13/SUM($W$5:$W$10))</f>
        <v>0.26666666666666666</v>
      </c>
    </row>
    <row r="7" spans="2:24" x14ac:dyDescent="0.3">
      <c r="B7" s="9">
        <f>MBA_Ranking[[#This Row],[US NEWS 2024 Rank]]-MBA_Ranking[[#This Row],[New Rank]]</f>
        <v>-2</v>
      </c>
      <c r="C7">
        <f>_xlfn.RANK.EQ(MBA_Ranking[[#This Row],[Scoring]],MBA_Ranking[Scoring],0)</f>
        <v>3</v>
      </c>
      <c r="D7">
        <v>1</v>
      </c>
      <c r="E7">
        <f>MBA_Ranking[[#This Row],[US NEWS 2024 Rank]]-MBA_Ranking[[#This Row],[New Rank]]</f>
        <v>-2</v>
      </c>
      <c r="F7" t="s">
        <v>55</v>
      </c>
      <c r="G7" s="5">
        <v>0.248</v>
      </c>
      <c r="H7" s="4">
        <f>(MAX(MBA_Ranking[Acceptance Rate])-(MBA_Ranking[[#This Row],[Acceptance Rate]]))/(MAX(MBA_Ranking[Acceptance Rate])-MIN(MBA_Ranking[Acceptance Rate]))</f>
        <v>0.69288389513108606</v>
      </c>
      <c r="I7" s="24">
        <v>175828</v>
      </c>
      <c r="J7" s="4">
        <f>(MBA_Ranking[[#This Row],[Salary]]-MIN(MBA_Ranking[Salary]))/(MAX(MBA_Ranking[Salary])-MIN(MBA_Ranking[Salary]))</f>
        <v>0.78872291319399923</v>
      </c>
      <c r="K7">
        <v>733</v>
      </c>
      <c r="L7" s="4">
        <f>(MBA_Ranking[[#This Row],[Mean* GMAT]]-MIN(MBA_Ranking[Mean* GMAT]))/(MAX(MBA_Ranking[Mean* GMAT])-MIN(MBA_Ranking[Mean* GMAT]))</f>
        <v>0.94444444444444442</v>
      </c>
      <c r="M7" s="4">
        <v>3.6</v>
      </c>
      <c r="N7" s="4">
        <f>(MBA_Ranking[[#This Row],[Mean* GPA]]-MIN(MBA_Ranking[Mean* GPA]))/(MAX(MBA_Ranking[Mean* GPA])-MIN(MBA_Ranking[Mean* GPA]))</f>
        <v>0.66666666666666696</v>
      </c>
      <c r="O7" s="5">
        <v>0.83899999999999997</v>
      </c>
      <c r="P7" s="5">
        <f>(MBA_Ranking[[#This Row],[Employed at Grad]]-MIN(MBA_Ranking[Employed at Grad]))/(MAX(MBA_Ranking[Employed at Grad])-MIN(MBA_Ranking[Employed at Grad]))</f>
        <v>0.74918566775244277</v>
      </c>
      <c r="Q7" s="5">
        <v>0.94199999999999995</v>
      </c>
      <c r="R7" s="4">
        <f>(MBA_Ranking[[#This Row],[Employed after 3 mo]]-MIN(MBA_Ranking[Employed after 3 mo]))/(MAX(MBA_Ranking[Employed after 3 mo])-MIN(MBA_Ranking[Employed after 3 mo]))</f>
        <v>0.76510067114093938</v>
      </c>
      <c r="S7" s="4">
        <f>MBA_Ranking[[#This Row],[Normalized Acceptance Rate]]*$V$5+MBA_Ranking[[#This Row],[Normalized Salary]]*$V$6+MBA_Ranking[[#This Row],[Normalized Median GMAT]]*$V$7+MBA_Ranking[[#This Row],[Normalized Median GPA]]*$V$8+MBA_Ranking[[#This Row],[Normalized Employed at Grad]]*$V$9+MBA_Ranking[[#This Row],[Normalized Employed after 3 mo]]*$V$10</f>
        <v>0.78531387465239755</v>
      </c>
      <c r="U7" s="30" t="s">
        <v>32</v>
      </c>
      <c r="V7" s="32">
        <f t="shared" si="0"/>
        <v>0.17333333333333334</v>
      </c>
      <c r="W7" s="11">
        <v>0.13</v>
      </c>
      <c r="X7" s="12">
        <f>W7*($W$13/SUM($W$5:$W$10))</f>
        <v>0.17333333333333334</v>
      </c>
    </row>
    <row r="8" spans="2:24" x14ac:dyDescent="0.3">
      <c r="B8" s="10">
        <f>MBA_Ranking[[#This Row],[US NEWS 2024 Rank]]-MBA_Ranking[[#This Row],[New Rank]]</f>
        <v>3</v>
      </c>
      <c r="C8">
        <f>_xlfn.RANK.EQ(MBA_Ranking[[#This Row],[Scoring]],MBA_Ranking[Scoring],0)</f>
        <v>4</v>
      </c>
      <c r="D8">
        <v>7</v>
      </c>
      <c r="E8">
        <f>MBA_Ranking[[#This Row],[US NEWS 2024 Rank]]-MBA_Ranking[[#This Row],[New Rank]]</f>
        <v>3</v>
      </c>
      <c r="F8" t="s">
        <v>1</v>
      </c>
      <c r="G8" s="5">
        <v>0.314</v>
      </c>
      <c r="H8" s="4">
        <f>(MAX(MBA_Ranking[Acceptance Rate])-(MBA_Ranking[[#This Row],[Acceptance Rate]]))/(MAX(MBA_Ranking[Acceptance Rate])-MIN(MBA_Ranking[Acceptance Rate]))</f>
        <v>0.56928838951310856</v>
      </c>
      <c r="I8" s="24">
        <v>168182</v>
      </c>
      <c r="J8" s="4">
        <f>(MBA_Ranking[[#This Row],[Salary]]-MIN(MBA_Ranking[Salary]))/(MAX(MBA_Ranking[Salary])-MIN(MBA_Ranking[Salary]))</f>
        <v>0.66617515066034105</v>
      </c>
      <c r="K8">
        <v>733</v>
      </c>
      <c r="L8" s="4">
        <f>(MBA_Ranking[[#This Row],[Mean* GMAT]]-MIN(MBA_Ranking[Mean* GMAT]))/(MAX(MBA_Ranking[Mean* GMAT])-MIN(MBA_Ranking[Mean* GMAT]))</f>
        <v>0.94444444444444442</v>
      </c>
      <c r="M8" s="4">
        <v>3.61</v>
      </c>
      <c r="N8" s="4">
        <f>(MBA_Ranking[[#This Row],[Mean* GPA]]-MIN(MBA_Ranking[Mean* GPA]))/(MAX(MBA_Ranking[Mean* GPA])-MIN(MBA_Ranking[Mean* GPA]))</f>
        <v>0.68627450980392146</v>
      </c>
      <c r="O8" s="5">
        <v>0.85699999999999998</v>
      </c>
      <c r="P8" s="5">
        <f>(MBA_Ranking[[#This Row],[Employed at Grad]]-MIN(MBA_Ranking[Employed at Grad]))/(MAX(MBA_Ranking[Employed at Grad])-MIN(MBA_Ranking[Employed at Grad]))</f>
        <v>0.80781758957654715</v>
      </c>
      <c r="Q8" s="5">
        <v>0.94</v>
      </c>
      <c r="R8" s="4">
        <f>(MBA_Ranking[[#This Row],[Employed after 3 mo]]-MIN(MBA_Ranking[Employed after 3 mo]))/(MAX(MBA_Ranking[Employed after 3 mo])-MIN(MBA_Ranking[Employed after 3 mo]))</f>
        <v>0.75167785234899309</v>
      </c>
      <c r="S8" s="4">
        <f>MBA_Ranking[[#This Row],[Normalized Acceptance Rate]]*$V$5+MBA_Ranking[[#This Row],[Normalized Salary]]*$V$6+MBA_Ranking[[#This Row],[Normalized Median GMAT]]*$V$7+MBA_Ranking[[#This Row],[Normalized Median GPA]]*$V$8+MBA_Ranking[[#This Row],[Normalized Employed at Grad]]*$V$9+MBA_Ranking[[#This Row],[Normalized Employed after 3 mo]]*$V$10</f>
        <v>0.75619114147727162</v>
      </c>
      <c r="U8" s="30" t="s">
        <v>36</v>
      </c>
      <c r="V8" s="32">
        <f t="shared" si="0"/>
        <v>0.13333333333333333</v>
      </c>
      <c r="W8" s="11">
        <v>0.1</v>
      </c>
      <c r="X8" s="12">
        <f>W8*($W$13/SUM($W$5:$W$10))</f>
        <v>0.13333333333333333</v>
      </c>
    </row>
    <row r="9" spans="2:24" x14ac:dyDescent="0.3">
      <c r="B9" s="9">
        <f>MBA_Ranking[[#This Row],[US NEWS 2024 Rank]]-MBA_Ranking[[#This Row],[New Rank]]</f>
        <v>5</v>
      </c>
      <c r="C9">
        <f>_xlfn.RANK.EQ(MBA_Ranking[[#This Row],[Scoring]],MBA_Ranking[Scoring],0)</f>
        <v>5</v>
      </c>
      <c r="D9">
        <v>10</v>
      </c>
      <c r="E9">
        <f>MBA_Ranking[[#This Row],[US NEWS 2024 Rank]]-MBA_Ranking[[#This Row],[New Rank]]</f>
        <v>5</v>
      </c>
      <c r="F9" t="s">
        <v>6</v>
      </c>
      <c r="G9" s="5">
        <v>0.39400000000000002</v>
      </c>
      <c r="H9" s="4">
        <f>(MAX(MBA_Ranking[Acceptance Rate])-(MBA_Ranking[[#This Row],[Acceptance Rate]]))/(MAX(MBA_Ranking[Acceptance Rate])-MIN(MBA_Ranking[Acceptance Rate]))</f>
        <v>0.41947565543071152</v>
      </c>
      <c r="I9" s="24">
        <v>167899</v>
      </c>
      <c r="J9" s="4">
        <f>(MBA_Ranking[[#This Row],[Salary]]-MIN(MBA_Ranking[Salary]))/(MAX(MBA_Ranking[Salary])-MIN(MBA_Ranking[Salary]))</f>
        <v>0.66163931273240162</v>
      </c>
      <c r="K9">
        <v>720</v>
      </c>
      <c r="L9" s="4">
        <f>(MBA_Ranking[[#This Row],[Mean* GMAT]]-MIN(MBA_Ranking[Mean* GMAT]))/(MAX(MBA_Ranking[Mean* GMAT])-MIN(MBA_Ranking[Mean* GMAT]))</f>
        <v>0.76388888888888884</v>
      </c>
      <c r="M9" s="4">
        <v>3.51</v>
      </c>
      <c r="N9" s="4">
        <f>(MBA_Ranking[[#This Row],[Mean* GPA]]-MIN(MBA_Ranking[Mean* GPA]))/(MAX(MBA_Ranking[Mean* GPA])-MIN(MBA_Ranking[Mean* GPA]))</f>
        <v>0.49019607843137231</v>
      </c>
      <c r="O9" s="5">
        <v>0.90400000000000003</v>
      </c>
      <c r="P9" s="5">
        <f>(MBA_Ranking[[#This Row],[Employed at Grad]]-MIN(MBA_Ranking[Employed at Grad]))/(MAX(MBA_Ranking[Employed at Grad])-MIN(MBA_Ranking[Employed at Grad]))</f>
        <v>0.96091205211726383</v>
      </c>
      <c r="Q9" s="5">
        <v>0.95599999999999996</v>
      </c>
      <c r="R9" s="4">
        <f>(MBA_Ranking[[#This Row],[Employed after 3 mo]]-MIN(MBA_Ranking[Employed after 3 mo]))/(MAX(MBA_Ranking[Employed after 3 mo])-MIN(MBA_Ranking[Employed after 3 mo]))</f>
        <v>0.85906040268456363</v>
      </c>
      <c r="S9" s="4">
        <f>MBA_Ranking[[#This Row],[Normalized Acceptance Rate]]*$V$5+MBA_Ranking[[#This Row],[Normalized Salary]]*$V$6+MBA_Ranking[[#This Row],[Normalized Median GMAT]]*$V$7+MBA_Ranking[[#This Row],[Normalized Median GPA]]*$V$8+MBA_Ranking[[#This Row],[Normalized Employed at Grad]]*$V$9+MBA_Ranking[[#This Row],[Normalized Employed after 3 mo]]*$V$10</f>
        <v>0.74259443306990192</v>
      </c>
      <c r="U9" s="30" t="s">
        <v>37</v>
      </c>
      <c r="V9" s="32">
        <f t="shared" si="0"/>
        <v>0.13333333333333333</v>
      </c>
      <c r="W9" s="11">
        <v>0.1</v>
      </c>
      <c r="X9" s="12">
        <f>W9*($W$13/SUM($W$5:$W$10))</f>
        <v>0.13333333333333333</v>
      </c>
    </row>
    <row r="10" spans="2:24" ht="15" thickBot="1" x14ac:dyDescent="0.35">
      <c r="B10" s="10">
        <f>MBA_Ranking[[#This Row],[US NEWS 2024 Rank]]-MBA_Ranking[[#This Row],[New Rank]]</f>
        <v>4</v>
      </c>
      <c r="C10">
        <f>_xlfn.RANK.EQ(MBA_Ranking[[#This Row],[Scoring]],MBA_Ranking[Scoring],0)</f>
        <v>6</v>
      </c>
      <c r="D10">
        <v>10</v>
      </c>
      <c r="E10">
        <f>MBA_Ranking[[#This Row],[US NEWS 2024 Rank]]-MBA_Ranking[[#This Row],[New Rank]]</f>
        <v>4</v>
      </c>
      <c r="F10" t="s">
        <v>4</v>
      </c>
      <c r="G10" s="5">
        <v>0.40100000000000002</v>
      </c>
      <c r="H10" s="4">
        <f>(MAX(MBA_Ranking[Acceptance Rate])-(MBA_Ranking[[#This Row],[Acceptance Rate]]))/(MAX(MBA_Ranking[Acceptance Rate])-MIN(MBA_Ranking[Acceptance Rate]))</f>
        <v>0.40636704119850181</v>
      </c>
      <c r="I10" s="24">
        <v>170824</v>
      </c>
      <c r="J10" s="4">
        <f>(MBA_Ranking[[#This Row],[Salary]]-MIN(MBA_Ranking[Salary]))/(MAX(MBA_Ranking[Salary])-MIN(MBA_Ranking[Salary]))</f>
        <v>0.70852032311834856</v>
      </c>
      <c r="K10">
        <v>726</v>
      </c>
      <c r="L10" s="4">
        <f>(MBA_Ranking[[#This Row],[Mean* GMAT]]-MIN(MBA_Ranking[Mean* GMAT]))/(MAX(MBA_Ranking[Mean* GMAT])-MIN(MBA_Ranking[Mean* GMAT]))</f>
        <v>0.84722222222222221</v>
      </c>
      <c r="M10" s="4">
        <v>3.49</v>
      </c>
      <c r="N10" s="4">
        <f>(MBA_Ranking[[#This Row],[Mean* GPA]]-MIN(MBA_Ranking[Mean* GPA]))/(MAX(MBA_Ranking[Mean* GPA])-MIN(MBA_Ranking[Mean* GPA]))</f>
        <v>0.45098039215686336</v>
      </c>
      <c r="O10" s="5">
        <v>0.88400000000000001</v>
      </c>
      <c r="P10" s="5">
        <f>(MBA_Ranking[[#This Row],[Employed at Grad]]-MIN(MBA_Ranking[Employed at Grad]))/(MAX(MBA_Ranking[Employed at Grad])-MIN(MBA_Ranking[Employed at Grad]))</f>
        <v>0.89576547231270354</v>
      </c>
      <c r="Q10" s="5">
        <v>0.94599999999999995</v>
      </c>
      <c r="R10" s="4">
        <f>(MBA_Ranking[[#This Row],[Employed after 3 mo]]-MIN(MBA_Ranking[Employed after 3 mo]))/(MAX(MBA_Ranking[Employed after 3 mo])-MIN(MBA_Ranking[Employed after 3 mo]))</f>
        <v>0.79194630872483207</v>
      </c>
      <c r="S10" s="4">
        <f>MBA_Ranking[[#This Row],[Normalized Acceptance Rate]]*$V$5+MBA_Ranking[[#This Row],[Normalized Salary]]*$V$6+MBA_Ranking[[#This Row],[Normalized Median GMAT]]*$V$7+MBA_Ranking[[#This Row],[Normalized Median GPA]]*$V$8+MBA_Ranking[[#This Row],[Normalized Employed at Grad]]*$V$9+MBA_Ranking[[#This Row],[Normalized Employed after 3 mo]]*$V$10</f>
        <v>0.73737885670460224</v>
      </c>
      <c r="U10" s="31" t="s">
        <v>38</v>
      </c>
      <c r="V10" s="33">
        <f t="shared" si="0"/>
        <v>0.26666666666666666</v>
      </c>
      <c r="W10" s="11">
        <v>0.2</v>
      </c>
      <c r="X10" s="12">
        <f>W10*($W$13/SUM($W$5:$W$10))</f>
        <v>0.26666666666666666</v>
      </c>
    </row>
    <row r="11" spans="2:24" x14ac:dyDescent="0.3">
      <c r="B11" s="9">
        <f>MBA_Ranking[[#This Row],[US NEWS 2024 Rank]]-MBA_Ranking[[#This Row],[New Rank]]</f>
        <v>5</v>
      </c>
      <c r="C11">
        <f>_xlfn.RANK.EQ(MBA_Ranking[[#This Row],[Scoring]],MBA_Ranking[Scoring],0)</f>
        <v>7</v>
      </c>
      <c r="D11">
        <v>12</v>
      </c>
      <c r="E11">
        <f>MBA_Ranking[[#This Row],[US NEWS 2024 Rank]]-MBA_Ranking[[#This Row],[New Rank]]</f>
        <v>5</v>
      </c>
      <c r="F11" t="s">
        <v>9</v>
      </c>
      <c r="G11" s="5">
        <v>0.38</v>
      </c>
      <c r="H11" s="4">
        <f>(MAX(MBA_Ranking[Acceptance Rate])-(MBA_Ranking[[#This Row],[Acceptance Rate]]))/(MAX(MBA_Ranking[Acceptance Rate])-MIN(MBA_Ranking[Acceptance Rate]))</f>
        <v>0.44569288389513106</v>
      </c>
      <c r="I11" s="24">
        <v>162946</v>
      </c>
      <c r="J11" s="4">
        <f>(MBA_Ranking[[#This Row],[Salary]]-MIN(MBA_Ranking[Salary]))/(MAX(MBA_Ranking[Salary])-MIN(MBA_Ranking[Salary]))</f>
        <v>0.58225413514553148</v>
      </c>
      <c r="K11">
        <v>720</v>
      </c>
      <c r="L11" s="4">
        <f>(MBA_Ranking[[#This Row],[Mean* GMAT]]-MIN(MBA_Ranking[Mean* GMAT]))/(MAX(MBA_Ranking[Mean* GMAT])-MIN(MBA_Ranking[Mean* GMAT]))</f>
        <v>0.76388888888888884</v>
      </c>
      <c r="M11" s="4">
        <v>3.43</v>
      </c>
      <c r="N11" s="4">
        <f>(MBA_Ranking[[#This Row],[Mean* GPA]]-MIN(MBA_Ranking[Mean* GPA]))/(MAX(MBA_Ranking[Mean* GPA])-MIN(MBA_Ranking[Mean* GPA]))</f>
        <v>0.33333333333333393</v>
      </c>
      <c r="O11" s="5">
        <v>0.89700000000000002</v>
      </c>
      <c r="P11" s="5">
        <f>(MBA_Ranking[[#This Row],[Employed at Grad]]-MIN(MBA_Ranking[Employed at Grad]))/(MAX(MBA_Ranking[Employed at Grad])-MIN(MBA_Ranking[Employed at Grad]))</f>
        <v>0.93811074918566772</v>
      </c>
      <c r="Q11" s="5">
        <v>0.96</v>
      </c>
      <c r="R11" s="4">
        <f>(MBA_Ranking[[#This Row],[Employed after 3 mo]]-MIN(MBA_Ranking[Employed after 3 mo]))/(MAX(MBA_Ranking[Employed after 3 mo])-MIN(MBA_Ranking[Employed after 3 mo]))</f>
        <v>0.88590604026845632</v>
      </c>
      <c r="S11" s="4">
        <f>MBA_Ranking[[#This Row],[Normalized Acceptance Rate]]*$V$5+MBA_Ranking[[#This Row],[Normalized Salary]]*$V$6+MBA_Ranking[[#This Row],[Normalized Median GMAT]]*$V$7+MBA_Ranking[[#This Row],[Normalized Median GPA]]*$V$8+MBA_Ranking[[#This Row],[Normalized Employed at Grad]]*$V$9+MBA_Ranking[[#This Row],[Normalized Employed after 3 mo]]*$V$10</f>
        <v>0.7053278087575412</v>
      </c>
      <c r="U11" s="16" t="s">
        <v>49</v>
      </c>
      <c r="V11" s="17">
        <f t="shared" si="0"/>
        <v>0</v>
      </c>
      <c r="W11" s="18">
        <v>0.125</v>
      </c>
      <c r="X11" s="19">
        <v>0</v>
      </c>
    </row>
    <row r="12" spans="2:24" ht="15" thickBot="1" x14ac:dyDescent="0.35">
      <c r="B12" s="10">
        <f>MBA_Ranking[[#This Row],[US NEWS 2024 Rank]]-MBA_Ranking[[#This Row],[New Rank]]</f>
        <v>4</v>
      </c>
      <c r="C12">
        <f>_xlfn.RANK.EQ(MBA_Ranking[[#This Row],[Scoring]],MBA_Ranking[Scoring],0)</f>
        <v>8</v>
      </c>
      <c r="D12">
        <v>12</v>
      </c>
      <c r="E12">
        <f>MBA_Ranking[[#This Row],[US NEWS 2024 Rank]]-MBA_Ranking[[#This Row],[New Rank]]</f>
        <v>4</v>
      </c>
      <c r="F12" t="s">
        <v>8</v>
      </c>
      <c r="G12" s="5">
        <v>0.221</v>
      </c>
      <c r="H12" s="4">
        <f>(MAX(MBA_Ranking[Acceptance Rate])-(MBA_Ranking[[#This Row],[Acceptance Rate]]))/(MAX(MBA_Ranking[Acceptance Rate])-MIN(MBA_Ranking[Acceptance Rate]))</f>
        <v>0.74344569288389517</v>
      </c>
      <c r="I12" s="24">
        <v>162834</v>
      </c>
      <c r="J12" s="4">
        <f>(MBA_Ranking[[#This Row],[Salary]]-MIN(MBA_Ranking[Salary]))/(MAX(MBA_Ranking[Salary])-MIN(MBA_Ranking[Salary]))</f>
        <v>0.58045903320938586</v>
      </c>
      <c r="K12">
        <v>718</v>
      </c>
      <c r="L12" s="4">
        <f>(MBA_Ranking[[#This Row],[Mean* GMAT]]-MIN(MBA_Ranking[Mean* GMAT]))/(MAX(MBA_Ranking[Mean* GMAT])-MIN(MBA_Ranking[Mean* GMAT]))</f>
        <v>0.73611111111111116</v>
      </c>
      <c r="M12" s="4">
        <v>3.49</v>
      </c>
      <c r="N12" s="4">
        <f>(MBA_Ranking[[#This Row],[Mean* GPA]]-MIN(MBA_Ranking[Mean* GPA]))/(MAX(MBA_Ranking[Mean* GPA])-MIN(MBA_Ranking[Mean* GPA]))</f>
        <v>0.45098039215686336</v>
      </c>
      <c r="O12" s="5">
        <v>0.86599999999999999</v>
      </c>
      <c r="P12" s="5">
        <f>(MBA_Ranking[[#This Row],[Employed at Grad]]-MIN(MBA_Ranking[Employed at Grad]))/(MAX(MBA_Ranking[Employed at Grad])-MIN(MBA_Ranking[Employed at Grad]))</f>
        <v>0.83713355048859928</v>
      </c>
      <c r="Q12" s="5">
        <v>0.94199999999999995</v>
      </c>
      <c r="R12" s="4">
        <f>(MBA_Ranking[[#This Row],[Employed after 3 mo]]-MIN(MBA_Ranking[Employed after 3 mo]))/(MAX(MBA_Ranking[Employed after 3 mo])-MIN(MBA_Ranking[Employed after 3 mo]))</f>
        <v>0.76510067114093938</v>
      </c>
      <c r="S12" s="4">
        <f>MBA_Ranking[[#This Row],[Normalized Acceptance Rate]]*$V$5+MBA_Ranking[[#This Row],[Normalized Salary]]*$V$6+MBA_Ranking[[#This Row],[Normalized Median GMAT]]*$V$7+MBA_Ranking[[#This Row],[Normalized Median GPA]]*$V$8+MBA_Ranking[[#This Row],[Normalized Employed at Grad]]*$V$9+MBA_Ranking[[#This Row],[Normalized Employed after 3 mo]]*$V$10</f>
        <v>0.67798225791564493</v>
      </c>
      <c r="U12" s="20" t="s">
        <v>50</v>
      </c>
      <c r="V12" s="21">
        <f t="shared" si="0"/>
        <v>0</v>
      </c>
      <c r="W12" s="22">
        <v>0.125</v>
      </c>
      <c r="X12" s="23">
        <v>0</v>
      </c>
    </row>
    <row r="13" spans="2:24" x14ac:dyDescent="0.3">
      <c r="B13" s="9">
        <f>MBA_Ranking[[#This Row],[US NEWS 2024 Rank]]-MBA_Ranking[[#This Row],[New Rank]]</f>
        <v>-4</v>
      </c>
      <c r="C13">
        <f>_xlfn.RANK.EQ(MBA_Ranking[[#This Row],[Scoring]],MBA_Ranking[Scoring],0)</f>
        <v>9</v>
      </c>
      <c r="D13">
        <v>5</v>
      </c>
      <c r="E13">
        <f>MBA_Ranking[[#This Row],[US NEWS 2024 Rank]]-MBA_Ranking[[#This Row],[New Rank]]</f>
        <v>-4</v>
      </c>
      <c r="F13" t="s">
        <v>24</v>
      </c>
      <c r="G13" s="5">
        <v>0.17799999999999999</v>
      </c>
      <c r="H13" s="4">
        <f>(MAX(MBA_Ranking[Acceptance Rate])-(MBA_Ranking[[#This Row],[Acceptance Rate]]))/(MAX(MBA_Ranking[Acceptance Rate])-MIN(MBA_Ranking[Acceptance Rate]))</f>
        <v>0.82397003745318342</v>
      </c>
      <c r="I13" s="24">
        <v>168095</v>
      </c>
      <c r="J13" s="4">
        <f>(MBA_Ranking[[#This Row],[Salary]]-MIN(MBA_Ranking[Salary]))/(MAX(MBA_Ranking[Salary])-MIN(MBA_Ranking[Salary]))</f>
        <v>0.66478074112065655</v>
      </c>
      <c r="K13">
        <v>724</v>
      </c>
      <c r="L13" s="4">
        <f>(MBA_Ranking[[#This Row],[Mean* GMAT]]-MIN(MBA_Ranking[Mean* GMAT]))/(MAX(MBA_Ranking[Mean* GMAT])-MIN(MBA_Ranking[Mean* GMAT]))</f>
        <v>0.81944444444444442</v>
      </c>
      <c r="M13" s="4">
        <v>3.61</v>
      </c>
      <c r="N13" s="4">
        <f>(MBA_Ranking[[#This Row],[Mean* GPA]]-MIN(MBA_Ranking[Mean* GPA]))/(MAX(MBA_Ranking[Mean* GPA])-MIN(MBA_Ranking[Mean* GPA]))</f>
        <v>0.68627450980392146</v>
      </c>
      <c r="O13" s="5">
        <v>0.80500000000000005</v>
      </c>
      <c r="P13" s="5">
        <f>(MBA_Ranking[[#This Row],[Employed at Grad]]-MIN(MBA_Ranking[Employed at Grad]))/(MAX(MBA_Ranking[Employed at Grad])-MIN(MBA_Ranking[Employed at Grad]))</f>
        <v>0.63843648208469062</v>
      </c>
      <c r="Q13" s="5">
        <v>0.90800000000000003</v>
      </c>
      <c r="R13" s="4">
        <f>(MBA_Ranking[[#This Row],[Employed after 3 mo]]-MIN(MBA_Ranking[Employed after 3 mo]))/(MAX(MBA_Ranking[Employed after 3 mo])-MIN(MBA_Ranking[Employed after 3 mo]))</f>
        <v>0.5369127516778528</v>
      </c>
      <c r="S13" s="4">
        <f>MBA_Ranking[[#This Row],[Normalized Acceptance Rate]]*$V$5+MBA_Ranking[[#This Row],[Normalized Salary]]*$V$6+MBA_Ranking[[#This Row],[Normalized Median GMAT]]*$V$7+MBA_Ranking[[#This Row],[Normalized Median GPA]]*$V$8+MBA_Ranking[[#This Row],[Normalized Employed at Grad]]*$V$9+MBA_Ranking[[#This Row],[Normalized Employed after 3 mo]]*$V$10</f>
        <v>0.66108930170053926</v>
      </c>
      <c r="U13" t="s">
        <v>48</v>
      </c>
      <c r="V13" s="3">
        <f>SUM(V5:V12)</f>
        <v>1</v>
      </c>
      <c r="W13" s="3">
        <f t="shared" ref="W13:X13" si="1">SUM(W5:W12)</f>
        <v>1</v>
      </c>
      <c r="X13" s="3">
        <f t="shared" si="1"/>
        <v>1</v>
      </c>
    </row>
    <row r="14" spans="2:24" x14ac:dyDescent="0.3">
      <c r="B14" s="10">
        <f>MBA_Ranking[[#This Row],[US NEWS 2024 Rank]]-MBA_Ranking[[#This Row],[New Rank]]</f>
        <v>-3</v>
      </c>
      <c r="C14">
        <f>_xlfn.RANK.EQ(MBA_Ranking[[#This Row],[Scoring]],MBA_Ranking[Scoring],0)</f>
        <v>10</v>
      </c>
      <c r="D14">
        <v>7</v>
      </c>
      <c r="E14">
        <f>MBA_Ranking[[#This Row],[US NEWS 2024 Rank]]-MBA_Ranking[[#This Row],[New Rank]]</f>
        <v>-3</v>
      </c>
      <c r="F14" t="s">
        <v>7</v>
      </c>
      <c r="G14" s="5">
        <v>0.32900000000000001</v>
      </c>
      <c r="H14" s="4">
        <f>(MAX(MBA_Ranking[Acceptance Rate])-(MBA_Ranking[[#This Row],[Acceptance Rate]]))/(MAX(MBA_Ranking[Acceptance Rate])-MIN(MBA_Ranking[Acceptance Rate]))</f>
        <v>0.54119850187265905</v>
      </c>
      <c r="I14" s="24">
        <v>163830</v>
      </c>
      <c r="J14" s="4">
        <f>(MBA_Ranking[[#This Row],[Salary]]-MIN(MBA_Ranking[Salary]))/(MAX(MBA_Ranking[Salary])-MIN(MBA_Ranking[Salary]))</f>
        <v>0.59642261828439547</v>
      </c>
      <c r="K14">
        <v>723</v>
      </c>
      <c r="L14" s="4">
        <f>(MBA_Ranking[[#This Row],[Mean* GMAT]]-MIN(MBA_Ranking[Mean* GMAT]))/(MAX(MBA_Ranking[Mean* GMAT])-MIN(MBA_Ranking[Mean* GMAT]))</f>
        <v>0.80555555555555558</v>
      </c>
      <c r="M14" s="4">
        <v>3.64</v>
      </c>
      <c r="N14" s="4">
        <f>(MBA_Ranking[[#This Row],[Mean* GPA]]-MIN(MBA_Ranking[Mean* GPA]))/(MAX(MBA_Ranking[Mean* GPA])-MIN(MBA_Ranking[Mean* GPA]))</f>
        <v>0.74509803921568662</v>
      </c>
      <c r="O14" s="5">
        <v>0.81799999999999995</v>
      </c>
      <c r="P14" s="5">
        <f>(MBA_Ranking[[#This Row],[Employed at Grad]]-MIN(MBA_Ranking[Employed at Grad]))/(MAX(MBA_Ranking[Employed at Grad])-MIN(MBA_Ranking[Employed at Grad]))</f>
        <v>0.68078175895765447</v>
      </c>
      <c r="Q14" s="5">
        <v>0.90800000000000003</v>
      </c>
      <c r="R14" s="4">
        <f>(MBA_Ranking[[#This Row],[Employed after 3 mo]]-MIN(MBA_Ranking[Employed after 3 mo]))/(MAX(MBA_Ranking[Employed after 3 mo])-MIN(MBA_Ranking[Employed after 3 mo]))</f>
        <v>0.5369127516778528</v>
      </c>
      <c r="S14" s="4">
        <f>MBA_Ranking[[#This Row],[Normalized Acceptance Rate]]*$V$5+MBA_Ranking[[#This Row],[Normalized Salary]]*$V$6+MBA_Ranking[[#This Row],[Normalized Median GMAT]]*$V$7+MBA_Ranking[[#This Row],[Normalized Median GPA]]*$V$8+MBA_Ranking[[#This Row],[Normalized Employed at Grad]]*$V$9+MBA_Ranking[[#This Row],[Normalized Employed after 3 mo]]*$V$10</f>
        <v>0.64640166142594557</v>
      </c>
    </row>
    <row r="15" spans="2:24" x14ac:dyDescent="0.3">
      <c r="B15" s="9">
        <f>MBA_Ranking[[#This Row],[US NEWS 2024 Rank]]-MBA_Ranking[[#This Row],[New Rank]]</f>
        <v>7</v>
      </c>
      <c r="C15">
        <f>_xlfn.RANK.EQ(MBA_Ranking[[#This Row],[Scoring]],MBA_Ranking[Scoring],0)</f>
        <v>11</v>
      </c>
      <c r="D15">
        <v>18</v>
      </c>
      <c r="E15">
        <f>MBA_Ranking[[#This Row],[US NEWS 2024 Rank]]-MBA_Ranking[[#This Row],[New Rank]]</f>
        <v>7</v>
      </c>
      <c r="F15" t="s">
        <v>14</v>
      </c>
      <c r="G15" s="5">
        <v>0.39100000000000001</v>
      </c>
      <c r="H15" s="4">
        <f>(MAX(MBA_Ranking[Acceptance Rate])-(MBA_Ranking[[#This Row],[Acceptance Rate]]))/(MAX(MBA_Ranking[Acceptance Rate])-MIN(MBA_Ranking[Acceptance Rate]))</f>
        <v>0.42509363295880143</v>
      </c>
      <c r="I15" s="24">
        <v>152317</v>
      </c>
      <c r="J15" s="4">
        <f>(MBA_Ranking[[#This Row],[Salary]]-MIN(MBA_Ranking[Salary]))/(MAX(MBA_Ranking[Salary])-MIN(MBA_Ranking[Salary]))</f>
        <v>0.41189575586613669</v>
      </c>
      <c r="K15">
        <v>700</v>
      </c>
      <c r="L15" s="4">
        <f>(MBA_Ranking[[#This Row],[Mean* GMAT]]-MIN(MBA_Ranking[Mean* GMAT]))/(MAX(MBA_Ranking[Mean* GMAT])-MIN(MBA_Ranking[Mean* GMAT]))</f>
        <v>0.4861111111111111</v>
      </c>
      <c r="M15" s="4">
        <v>3.47</v>
      </c>
      <c r="N15" s="4">
        <f>(MBA_Ranking[[#This Row],[Mean* GPA]]-MIN(MBA_Ranking[Mean* GPA]))/(MAX(MBA_Ranking[Mean* GPA])-MIN(MBA_Ranking[Mean* GPA]))</f>
        <v>0.41176470588235353</v>
      </c>
      <c r="O15" s="5">
        <v>0.91600000000000004</v>
      </c>
      <c r="P15" s="5">
        <f>(MBA_Ranking[[#This Row],[Employed at Grad]]-MIN(MBA_Ranking[Employed at Grad]))/(MAX(MBA_Ranking[Employed at Grad])-MIN(MBA_Ranking[Employed at Grad]))</f>
        <v>1</v>
      </c>
      <c r="Q15" s="5">
        <v>0.96599999999999997</v>
      </c>
      <c r="R15" s="4">
        <f>(MBA_Ranking[[#This Row],[Employed after 3 mo]]-MIN(MBA_Ranking[Employed after 3 mo]))/(MAX(MBA_Ranking[Employed after 3 mo])-MIN(MBA_Ranking[Employed after 3 mo]))</f>
        <v>0.9261744966442953</v>
      </c>
      <c r="S15" s="4">
        <f>MBA_Ranking[[#This Row],[Normalized Acceptance Rate]]*$V$5+MBA_Ranking[[#This Row],[Normalized Salary]]*$V$6+MBA_Ranking[[#This Row],[Normalized Median GMAT]]*$V$7+MBA_Ranking[[#This Row],[Normalized Median GPA]]*$V$8+MBA_Ranking[[#This Row],[Normalized Employed at Grad]]*$V$9+MBA_Ranking[[#This Row],[Normalized Employed after 3 mo]]*$V$10</f>
        <v>0.640649117591923</v>
      </c>
    </row>
    <row r="16" spans="2:24" x14ac:dyDescent="0.3">
      <c r="B16" s="10">
        <f>MBA_Ranking[[#This Row],[US NEWS 2024 Rank]]-MBA_Ranking[[#This Row],[New Rank]]</f>
        <v>13</v>
      </c>
      <c r="C16" s="7">
        <f>_xlfn.RANK.EQ(MBA_Ranking[[#This Row],[Scoring]],MBA_Ranking[Scoring],0)</f>
        <v>12</v>
      </c>
      <c r="D16" s="6">
        <v>25</v>
      </c>
      <c r="E16" s="2">
        <f>MBA_Ranking[[#This Row],[US NEWS 2024 Rank]]-MBA_Ranking[[#This Row],[New Rank]]</f>
        <v>13</v>
      </c>
      <c r="F16" s="6" t="s">
        <v>40</v>
      </c>
      <c r="G16" s="5">
        <v>0.19400000000000001</v>
      </c>
      <c r="H16" s="8">
        <f>(MAX(MBA_Ranking[Acceptance Rate])-(MBA_Ranking[[#This Row],[Acceptance Rate]]))/(MAX(MBA_Ranking[Acceptance Rate])-MIN(MBA_Ranking[Acceptance Rate]))</f>
        <v>0.79400749063670406</v>
      </c>
      <c r="I16" s="24">
        <v>154679</v>
      </c>
      <c r="J16" s="8">
        <f>(MBA_Ranking[[#This Row],[Salary]]-MIN(MBA_Ranking[Salary]))/(MAX(MBA_Ranking[Salary])-MIN(MBA_Ranking[Salary]))</f>
        <v>0.44975317348377997</v>
      </c>
      <c r="K16" s="6">
        <v>694</v>
      </c>
      <c r="L16" s="8">
        <f>(MBA_Ranking[[#This Row],[Mean* GMAT]]-MIN(MBA_Ranking[Mean* GMAT]))/(MAX(MBA_Ranking[Mean* GMAT])-MIN(MBA_Ranking[Mean* GMAT]))</f>
        <v>0.40277777777777779</v>
      </c>
      <c r="M16" s="8">
        <v>3.39</v>
      </c>
      <c r="N16" s="8">
        <f>(MBA_Ranking[[#This Row],[Mean* GPA]]-MIN(MBA_Ranking[Mean* GPA]))/(MAX(MBA_Ranking[Mean* GPA])-MIN(MBA_Ranking[Mean* GPA]))</f>
        <v>0.25490196078431426</v>
      </c>
      <c r="O16" s="5">
        <v>0.90200000000000002</v>
      </c>
      <c r="P16" s="5">
        <f>(MBA_Ranking[[#This Row],[Employed at Grad]]-MIN(MBA_Ranking[Employed at Grad]))/(MAX(MBA_Ranking[Employed at Grad])-MIN(MBA_Ranking[Employed at Grad]))</f>
        <v>0.9543973941368078</v>
      </c>
      <c r="Q16" s="5">
        <v>0.97499999999999998</v>
      </c>
      <c r="R16" s="8">
        <f>(MBA_Ranking[[#This Row],[Employed after 3 mo]]-MIN(MBA_Ranking[Employed after 3 mo]))/(MAX(MBA_Ranking[Employed after 3 mo])-MIN(MBA_Ranking[Employed after 3 mo]))</f>
        <v>0.98657718120805371</v>
      </c>
      <c r="S16" s="8">
        <f>MBA_Ranking[[#This Row],[Normalized Acceptance Rate]]*$V$5+MBA_Ranking[[#This Row],[Normalized Salary]]*$V$6+MBA_Ranking[[#This Row],[Normalized Median GMAT]]*$V$7+MBA_Ranking[[#This Row],[Normalized Median GPA]]*$V$8+MBA_Ranking[[#This Row],[Normalized Employed at Grad]]*$V$9+MBA_Ranking[[#This Row],[Normalized Employed after 3 mo]]*$V$10</f>
        <v>0.63524968980576557</v>
      </c>
    </row>
    <row r="17" spans="2:19" x14ac:dyDescent="0.3">
      <c r="B17" s="9">
        <f>MBA_Ranking[[#This Row],[US NEWS 2024 Rank]]-MBA_Ranking[[#This Row],[New Rank]]</f>
        <v>-6</v>
      </c>
      <c r="C17">
        <f>_xlfn.RANK.EQ(MBA_Ranking[[#This Row],[Scoring]],MBA_Ranking[Scoring],0)</f>
        <v>13</v>
      </c>
      <c r="D17">
        <v>7</v>
      </c>
      <c r="E17">
        <f>MBA_Ranking[[#This Row],[US NEWS 2024 Rank]]-MBA_Ranking[[#This Row],[New Rank]]</f>
        <v>-6</v>
      </c>
      <c r="F17" t="s">
        <v>5</v>
      </c>
      <c r="G17" s="5">
        <v>0.23</v>
      </c>
      <c r="H17" s="4">
        <f>(MAX(MBA_Ranking[Acceptance Rate])-(MBA_Ranking[[#This Row],[Acceptance Rate]]))/(MAX(MBA_Ranking[Acceptance Rate])-MIN(MBA_Ranking[Acceptance Rate]))</f>
        <v>0.72659176029962547</v>
      </c>
      <c r="I17" s="24">
        <v>162831</v>
      </c>
      <c r="J17" s="4">
        <f>(MBA_Ranking[[#This Row],[Salary]]-MIN(MBA_Ranking[Salary]))/(MAX(MBA_Ranking[Salary])-MIN(MBA_Ranking[Salary]))</f>
        <v>0.58041095012181054</v>
      </c>
      <c r="K17">
        <v>729</v>
      </c>
      <c r="L17" s="4">
        <f>(MBA_Ranking[[#This Row],[Mean* GMAT]]-MIN(MBA_Ranking[Mean* GMAT]))/(MAX(MBA_Ranking[Mean* GMAT])-MIN(MBA_Ranking[Mean* GMAT]))</f>
        <v>0.88888888888888884</v>
      </c>
      <c r="M17" s="4">
        <v>3.64</v>
      </c>
      <c r="N17" s="4">
        <f>(MBA_Ranking[[#This Row],[Mean* GPA]]-MIN(MBA_Ranking[Mean* GPA]))/(MAX(MBA_Ranking[Mean* GPA])-MIN(MBA_Ranking[Mean* GPA]))</f>
        <v>0.74509803921568662</v>
      </c>
      <c r="O17" s="5">
        <v>0.754</v>
      </c>
      <c r="P17" s="5">
        <f>(MBA_Ranking[[#This Row],[Employed at Grad]]-MIN(MBA_Ranking[Employed at Grad]))/(MAX(MBA_Ranking[Employed at Grad])-MIN(MBA_Ranking[Employed at Grad]))</f>
        <v>0.47231270358306188</v>
      </c>
      <c r="Q17" s="5">
        <v>0.90800000000000003</v>
      </c>
      <c r="R17" s="4">
        <f>(MBA_Ranking[[#This Row],[Employed after 3 mo]]-MIN(MBA_Ranking[Employed after 3 mo]))/(MAX(MBA_Ranking[Employed after 3 mo])-MIN(MBA_Ranking[Employed after 3 mo]))</f>
        <v>0.5369127516778528</v>
      </c>
      <c r="S17" s="4">
        <f>MBA_Ranking[[#This Row],[Normalized Acceptance Rate]]*$V$5+MBA_Ranking[[#This Row],[Normalized Salary]]*$V$6+MBA_Ranking[[#This Row],[Normalized Median GMAT]]*$V$7+MBA_Ranking[[#This Row],[Normalized Median GPA]]*$V$8+MBA_Ranking[[#This Row],[Normalized Employed at Grad]]*$V$9+MBA_Ranking[[#This Row],[Normalized Employed after 3 mo]]*$V$10</f>
        <v>0.63372427386847408</v>
      </c>
    </row>
    <row r="18" spans="2:19" x14ac:dyDescent="0.3">
      <c r="B18" s="10">
        <f>MBA_Ranking[[#This Row],[US NEWS 2024 Rank]]-MBA_Ranking[[#This Row],[New Rank]]</f>
        <v>1</v>
      </c>
      <c r="C18">
        <f>_xlfn.RANK.EQ(MBA_Ranking[[#This Row],[Scoring]],MBA_Ranking[Scoring],0)</f>
        <v>14</v>
      </c>
      <c r="D18">
        <v>15</v>
      </c>
      <c r="E18">
        <f>MBA_Ranking[[#This Row],[US NEWS 2024 Rank]]-MBA_Ranking[[#This Row],[New Rank]]</f>
        <v>1</v>
      </c>
      <c r="F18" t="s">
        <v>11</v>
      </c>
      <c r="G18" s="5">
        <v>0.29899999999999999</v>
      </c>
      <c r="H18" s="4">
        <f>(MAX(MBA_Ranking[Acceptance Rate])-(MBA_Ranking[[#This Row],[Acceptance Rate]]))/(MAX(MBA_Ranking[Acceptance Rate])-MIN(MBA_Ranking[Acceptance Rate]))</f>
        <v>0.59737827715355807</v>
      </c>
      <c r="I18" s="24">
        <v>162808</v>
      </c>
      <c r="J18" s="4">
        <f>(MBA_Ranking[[#This Row],[Salary]]-MIN(MBA_Ranking[Salary]))/(MAX(MBA_Ranking[Salary])-MIN(MBA_Ranking[Salary]))</f>
        <v>0.58004231311706633</v>
      </c>
      <c r="K18">
        <v>707</v>
      </c>
      <c r="L18" s="4">
        <f>(MBA_Ranking[[#This Row],[Mean* GMAT]]-MIN(MBA_Ranking[Mean* GMAT]))/(MAX(MBA_Ranking[Mean* GMAT])-MIN(MBA_Ranking[Mean* GMAT]))</f>
        <v>0.58333333333333337</v>
      </c>
      <c r="M18" s="4">
        <v>3.35</v>
      </c>
      <c r="N18" s="4">
        <f>(MBA_Ranking[[#This Row],[Mean* GPA]]-MIN(MBA_Ranking[Mean* GPA]))/(MAX(MBA_Ranking[Mean* GPA])-MIN(MBA_Ranking[Mean* GPA]))</f>
        <v>0.17647058823529463</v>
      </c>
      <c r="O18" s="5">
        <v>0.871</v>
      </c>
      <c r="P18" s="5">
        <f>(MBA_Ranking[[#This Row],[Employed at Grad]]-MIN(MBA_Ranking[Employed at Grad]))/(MAX(MBA_Ranking[Employed at Grad])-MIN(MBA_Ranking[Employed at Grad]))</f>
        <v>0.85342019543973935</v>
      </c>
      <c r="Q18" s="5">
        <v>0.94499999999999995</v>
      </c>
      <c r="R18" s="4">
        <f>(MBA_Ranking[[#This Row],[Employed after 3 mo]]-MIN(MBA_Ranking[Employed after 3 mo]))/(MAX(MBA_Ranking[Employed after 3 mo])-MIN(MBA_Ranking[Employed after 3 mo]))</f>
        <v>0.78523489932885893</v>
      </c>
      <c r="S18" s="4">
        <f>MBA_Ranking[[#This Row],[Normalized Acceptance Rate]]*$V$5+MBA_Ranking[[#This Row],[Normalized Salary]]*$V$6+MBA_Ranking[[#This Row],[Normalized Median GMAT]]*$V$7+MBA_Ranking[[#This Row],[Normalized Median GPA]]*$V$8+MBA_Ranking[[#This Row],[Normalized Employed at Grad]]*$V$9+MBA_Ranking[[#This Row],[Normalized Employed after 3 mo]]*$V$10</f>
        <v>0.61843389297745732</v>
      </c>
    </row>
    <row r="19" spans="2:19" x14ac:dyDescent="0.3">
      <c r="B19" s="9">
        <f>MBA_Ranking[[#This Row],[US NEWS 2024 Rank]]-MBA_Ranking[[#This Row],[New Rank]]</f>
        <v>-14</v>
      </c>
      <c r="C19">
        <f>_xlfn.RANK.EQ(MBA_Ranking[[#This Row],[Scoring]],MBA_Ranking[Scoring],0)</f>
        <v>15</v>
      </c>
      <c r="D19">
        <v>1</v>
      </c>
      <c r="E19">
        <f>MBA_Ranking[[#This Row],[US NEWS 2024 Rank]]-MBA_Ranking[[#This Row],[New Rank]]</f>
        <v>-14</v>
      </c>
      <c r="F19" t="s">
        <v>0</v>
      </c>
      <c r="G19" s="5">
        <v>8.4000000000000005E-2</v>
      </c>
      <c r="H19" s="4">
        <f>(MAX(MBA_Ranking[Acceptance Rate])-(MBA_Ranking[[#This Row],[Acceptance Rate]]))/(MAX(MBA_Ranking[Acceptance Rate])-MIN(MBA_Ranking[Acceptance Rate]))</f>
        <v>1</v>
      </c>
      <c r="I19" s="24">
        <v>189010</v>
      </c>
      <c r="J19" s="4">
        <f>(MBA_Ranking[[#This Row],[Salary]]-MIN(MBA_Ranking[Salary]))/(MAX(MBA_Ranking[Salary])-MIN(MBA_Ranking[Salary]))</f>
        <v>1</v>
      </c>
      <c r="K19">
        <v>737</v>
      </c>
      <c r="L19" s="4">
        <f>(MBA_Ranking[[#This Row],[Mean* GMAT]]-MIN(MBA_Ranking[Mean* GMAT]))/(MAX(MBA_Ranking[Mean* GMAT])-MIN(MBA_Ranking[Mean* GMAT]))</f>
        <v>1</v>
      </c>
      <c r="M19" s="4">
        <v>3.77</v>
      </c>
      <c r="N19" s="4">
        <f>(MBA_Ranking[[#This Row],[Mean* GPA]]-MIN(MBA_Ranking[Mean* GPA]))/(MAX(MBA_Ranking[Mean* GPA])-MIN(MBA_Ranking[Mean* GPA]))</f>
        <v>1</v>
      </c>
      <c r="O19" s="5">
        <v>0.60899999999999999</v>
      </c>
      <c r="P19" s="5">
        <f>(MBA_Ranking[[#This Row],[Employed at Grad]]-MIN(MBA_Ranking[Employed at Grad]))/(MAX(MBA_Ranking[Employed at Grad])-MIN(MBA_Ranking[Employed at Grad]))</f>
        <v>0</v>
      </c>
      <c r="Q19" s="5">
        <v>0.82799999999999996</v>
      </c>
      <c r="R19" s="4">
        <f>(MBA_Ranking[[#This Row],[Employed after 3 mo]]-MIN(MBA_Ranking[Employed after 3 mo]))/(MAX(MBA_Ranking[Employed after 3 mo])-MIN(MBA_Ranking[Employed after 3 mo]))</f>
        <v>0</v>
      </c>
      <c r="S19" s="4">
        <f>MBA_Ranking[[#This Row],[Normalized Acceptance Rate]]*$V$5+MBA_Ranking[[#This Row],[Normalized Salary]]*$V$6+MBA_Ranking[[#This Row],[Normalized Median GMAT]]*$V$7+MBA_Ranking[[#This Row],[Normalized Median GPA]]*$V$8+MBA_Ranking[[#This Row],[Normalized Employed at Grad]]*$V$9+MBA_Ranking[[#This Row],[Normalized Employed after 3 mo]]*$V$10</f>
        <v>0.6</v>
      </c>
    </row>
    <row r="20" spans="2:19" x14ac:dyDescent="0.3">
      <c r="B20" s="10">
        <f>MBA_Ranking[[#This Row],[US NEWS 2024 Rank]]-MBA_Ranking[[#This Row],[New Rank]]</f>
        <v>4</v>
      </c>
      <c r="C20">
        <f>_xlfn.RANK.EQ(MBA_Ranking[[#This Row],[Scoring]],MBA_Ranking[Scoring],0)</f>
        <v>16</v>
      </c>
      <c r="D20">
        <v>20</v>
      </c>
      <c r="E20">
        <f>MBA_Ranking[[#This Row],[US NEWS 2024 Rank]]-MBA_Ranking[[#This Row],[New Rank]]</f>
        <v>4</v>
      </c>
      <c r="F20" t="s">
        <v>21</v>
      </c>
      <c r="G20" s="5">
        <v>0.40100000000000002</v>
      </c>
      <c r="H20" s="4">
        <f>(MAX(MBA_Ranking[Acceptance Rate])-(MBA_Ranking[[#This Row],[Acceptance Rate]]))/(MAX(MBA_Ranking[Acceptance Rate])-MIN(MBA_Ranking[Acceptance Rate]))</f>
        <v>0.40636704119850181</v>
      </c>
      <c r="I20" s="24">
        <v>154052</v>
      </c>
      <c r="J20" s="4">
        <f>(MBA_Ranking[[#This Row],[Salary]]-MIN(MBA_Ranking[Salary]))/(MAX(MBA_Ranking[Salary])-MIN(MBA_Ranking[Salary]))</f>
        <v>0.43970380818053595</v>
      </c>
      <c r="K20">
        <v>690</v>
      </c>
      <c r="L20" s="4">
        <f>(MBA_Ranking[[#This Row],[Mean* GMAT]]-MIN(MBA_Ranking[Mean* GMAT]))/(MAX(MBA_Ranking[Mean* GMAT])-MIN(MBA_Ranking[Mean* GMAT]))</f>
        <v>0.34722222222222221</v>
      </c>
      <c r="M20" s="4">
        <v>3.5</v>
      </c>
      <c r="N20" s="4">
        <f>(MBA_Ranking[[#This Row],[Mean* GPA]]-MIN(MBA_Ranking[Mean* GPA]))/(MAX(MBA_Ranking[Mean* GPA])-MIN(MBA_Ranking[Mean* GPA]))</f>
        <v>0.47058823529411786</v>
      </c>
      <c r="O20" s="5">
        <v>0.877</v>
      </c>
      <c r="P20" s="5">
        <f>(MBA_Ranking[[#This Row],[Employed at Grad]]-MIN(MBA_Ranking[Employed at Grad]))/(MAX(MBA_Ranking[Employed at Grad])-MIN(MBA_Ranking[Employed at Grad]))</f>
        <v>0.87296416938110744</v>
      </c>
      <c r="Q20" s="5">
        <v>0.95499999999999996</v>
      </c>
      <c r="R20" s="4">
        <f>(MBA_Ranking[[#This Row],[Employed after 3 mo]]-MIN(MBA_Ranking[Employed after 3 mo]))/(MAX(MBA_Ranking[Employed after 3 mo])-MIN(MBA_Ranking[Employed after 3 mo]))</f>
        <v>0.85234899328859048</v>
      </c>
      <c r="S20" s="4">
        <f>MBA_Ranking[[#This Row],[Normalized Acceptance Rate]]*$V$5+MBA_Ranking[[#This Row],[Normalized Salary]]*$V$6+MBA_Ranking[[#This Row],[Normalized Median GMAT]]*$V$7+MBA_Ranking[[#This Row],[Normalized Median GPA]]*$V$8+MBA_Ranking[[#This Row],[Normalized Employed at Grad]]*$V$9+MBA_Ranking[[#This Row],[Normalized Employed after 3 mo]]*$V$10</f>
        <v>0.59470937396560897</v>
      </c>
    </row>
    <row r="21" spans="2:19" x14ac:dyDescent="0.3">
      <c r="B21" s="9">
        <f>MBA_Ranking[[#This Row],[US NEWS 2024 Rank]]-MBA_Ranking[[#This Row],[New Rank]]</f>
        <v>1</v>
      </c>
      <c r="C21">
        <f>_xlfn.RANK.EQ(MBA_Ranking[[#This Row],[Scoring]],MBA_Ranking[Scoring],0)</f>
        <v>17</v>
      </c>
      <c r="D21">
        <v>18</v>
      </c>
      <c r="E21">
        <f>MBA_Ranking[[#This Row],[US NEWS 2024 Rank]]-MBA_Ranking[[#This Row],[New Rank]]</f>
        <v>1</v>
      </c>
      <c r="F21" t="s">
        <v>15</v>
      </c>
      <c r="G21" s="5">
        <v>0.22900000000000001</v>
      </c>
      <c r="H21" s="4">
        <f>(MAX(MBA_Ranking[Acceptance Rate])-(MBA_Ranking[[#This Row],[Acceptance Rate]]))/(MAX(MBA_Ranking[Acceptance Rate])-MIN(MBA_Ranking[Acceptance Rate]))</f>
        <v>0.72846441947565543</v>
      </c>
      <c r="I21" s="24">
        <v>150081</v>
      </c>
      <c r="J21" s="4">
        <f>(MBA_Ranking[[#This Row],[Salary]]-MIN(MBA_Ranking[Salary]))/(MAX(MBA_Ranking[Salary])-MIN(MBA_Ranking[Salary]))</f>
        <v>0.37605782792665726</v>
      </c>
      <c r="K21">
        <v>732</v>
      </c>
      <c r="L21" s="4">
        <f>(MBA_Ranking[[#This Row],[Mean* GMAT]]-MIN(MBA_Ranking[Mean* GMAT]))/(MAX(MBA_Ranking[Mean* GMAT])-MIN(MBA_Ranking[Mean* GMAT]))</f>
        <v>0.93055555555555558</v>
      </c>
      <c r="M21" s="4">
        <v>3.5</v>
      </c>
      <c r="N21" s="4">
        <f>(MBA_Ranking[[#This Row],[Mean* GPA]]-MIN(MBA_Ranking[Mean* GPA]))/(MAX(MBA_Ranking[Mean* GPA])-MIN(MBA_Ranking[Mean* GPA]))</f>
        <v>0.47058823529411786</v>
      </c>
      <c r="O21" s="5">
        <v>0.81200000000000006</v>
      </c>
      <c r="P21" s="5">
        <f>(MBA_Ranking[[#This Row],[Employed at Grad]]-MIN(MBA_Ranking[Employed at Grad]))/(MAX(MBA_Ranking[Employed at Grad])-MIN(MBA_Ranking[Employed at Grad]))</f>
        <v>0.66123778501628672</v>
      </c>
      <c r="Q21" s="5">
        <v>0.91500000000000004</v>
      </c>
      <c r="R21" s="4">
        <f>(MBA_Ranking[[#This Row],[Employed after 3 mo]]-MIN(MBA_Ranking[Employed after 3 mo]))/(MAX(MBA_Ranking[Employed after 3 mo])-MIN(MBA_Ranking[Employed after 3 mo]))</f>
        <v>0.58389261744966492</v>
      </c>
      <c r="S21" s="4">
        <f>MBA_Ranking[[#This Row],[Normalized Acceptance Rate]]*$V$5+MBA_Ranking[[#This Row],[Normalized Salary]]*$V$6+MBA_Ranking[[#This Row],[Normalized Median GMAT]]*$V$7+MBA_Ranking[[#This Row],[Normalized Median GPA]]*$V$8+MBA_Ranking[[#This Row],[Normalized Employed at Grad]]*$V$9+MBA_Ranking[[#This Row],[Normalized Employed after 3 mo]]*$V$10</f>
        <v>0.58761893562405354</v>
      </c>
    </row>
    <row r="22" spans="2:19" x14ac:dyDescent="0.3">
      <c r="B22" s="10">
        <f>MBA_Ranking[[#This Row],[US NEWS 2024 Rank]]-MBA_Ranking[[#This Row],[New Rank]]</f>
        <v>-12</v>
      </c>
      <c r="C22">
        <f>_xlfn.RANK.EQ(MBA_Ranking[[#This Row],[Scoring]],MBA_Ranking[Scoring],0)</f>
        <v>18</v>
      </c>
      <c r="D22">
        <v>6</v>
      </c>
      <c r="E22">
        <f>MBA_Ranking[[#This Row],[US NEWS 2024 Rank]]-MBA_Ranking[[#This Row],[New Rank]]</f>
        <v>-12</v>
      </c>
      <c r="F22" t="s">
        <v>22</v>
      </c>
      <c r="G22" s="5">
        <v>0.13200000000000001</v>
      </c>
      <c r="H22" s="4">
        <f>(MAX(MBA_Ranking[Acceptance Rate])-(MBA_Ranking[[#This Row],[Acceptance Rate]]))/(MAX(MBA_Ranking[Acceptance Rate])-MIN(MBA_Ranking[Acceptance Rate]))</f>
        <v>0.91011235955056169</v>
      </c>
      <c r="I22" s="24">
        <v>171740</v>
      </c>
      <c r="J22" s="4">
        <f>(MBA_Ranking[[#This Row],[Salary]]-MIN(MBA_Ranking[Salary]))/(MAX(MBA_Ranking[Salary])-MIN(MBA_Ranking[Salary]))</f>
        <v>0.72320169252468269</v>
      </c>
      <c r="K22">
        <v>730</v>
      </c>
      <c r="L22" s="4">
        <f>(MBA_Ranking[[#This Row],[Mean* GMAT]]-MIN(MBA_Ranking[Mean* GMAT]))/(MAX(MBA_Ranking[Mean* GMAT])-MIN(MBA_Ranking[Mean* GMAT]))</f>
        <v>0.90277777777777779</v>
      </c>
      <c r="M22" s="4">
        <v>3.73</v>
      </c>
      <c r="N22" s="4">
        <f>(MBA_Ranking[[#This Row],[Mean* GPA]]-MIN(MBA_Ranking[Mean* GPA]))/(MAX(MBA_Ranking[Mean* GPA])-MIN(MBA_Ranking[Mean* GPA]))</f>
        <v>0.92156862745098034</v>
      </c>
      <c r="O22" s="5">
        <v>0.70799999999999996</v>
      </c>
      <c r="P22" s="5">
        <f>(MBA_Ranking[[#This Row],[Employed at Grad]]-MIN(MBA_Ranking[Employed at Grad]))/(MAX(MBA_Ranking[Employed at Grad])-MIN(MBA_Ranking[Employed at Grad]))</f>
        <v>0.32247557003257316</v>
      </c>
      <c r="Q22" s="5">
        <v>0.84199999999999997</v>
      </c>
      <c r="R22" s="4">
        <f>(MBA_Ranking[[#This Row],[Employed after 3 mo]]-MIN(MBA_Ranking[Employed after 3 mo]))/(MAX(MBA_Ranking[Employed after 3 mo])-MIN(MBA_Ranking[Employed after 3 mo]))</f>
        <v>9.3959731543624234E-2</v>
      </c>
      <c r="S22" s="4">
        <f>MBA_Ranking[[#This Row],[Normalized Acceptance Rate]]*$V$5+MBA_Ranking[[#This Row],[Normalized Salary]]*$V$6+MBA_Ranking[[#This Row],[Normalized Median GMAT]]*$V$7+MBA_Ranking[[#This Row],[Normalized Median GPA]]*$V$8+MBA_Ranking[[#This Row],[Normalized Employed at Grad]]*$V$9+MBA_Ranking[[#This Row],[Normalized Employed after 3 mo]]*$V$10</f>
        <v>0.56453341715218552</v>
      </c>
    </row>
    <row r="23" spans="2:19" x14ac:dyDescent="0.3">
      <c r="B23" s="9">
        <f>MBA_Ranking[[#This Row],[US NEWS 2024 Rank]]-MBA_Ranking[[#This Row],[New Rank]]</f>
        <v>-7</v>
      </c>
      <c r="C23">
        <f>_xlfn.RANK.EQ(MBA_Ranking[[#This Row],[Scoring]],MBA_Ranking[Scoring],0)</f>
        <v>19</v>
      </c>
      <c r="D23">
        <v>12</v>
      </c>
      <c r="E23">
        <f>MBA_Ranking[[#This Row],[US NEWS 2024 Rank]]-MBA_Ranking[[#This Row],[New Rank]]</f>
        <v>-7</v>
      </c>
      <c r="F23" t="s">
        <v>3</v>
      </c>
      <c r="G23" s="5">
        <v>0.2</v>
      </c>
      <c r="H23" s="4">
        <f>(MAX(MBA_Ranking[Acceptance Rate])-(MBA_Ranking[[#This Row],[Acceptance Rate]]))/(MAX(MBA_Ranking[Acceptance Rate])-MIN(MBA_Ranking[Acceptance Rate]))</f>
        <v>0.78277153558052426</v>
      </c>
      <c r="I23" s="24">
        <v>168635</v>
      </c>
      <c r="J23" s="4">
        <f>(MBA_Ranking[[#This Row],[Salary]]-MIN(MBA_Ranking[Salary]))/(MAX(MBA_Ranking[Salary])-MIN(MBA_Ranking[Salary]))</f>
        <v>0.6734356968842159</v>
      </c>
      <c r="K23">
        <v>732</v>
      </c>
      <c r="L23" s="4">
        <f>(MBA_Ranking[[#This Row],[Mean* GMAT]]-MIN(MBA_Ranking[Mean* GMAT]))/(MAX(MBA_Ranking[Mean* GMAT])-MIN(MBA_Ranking[Mean* GMAT]))</f>
        <v>0.93055555555555558</v>
      </c>
      <c r="M23" s="4">
        <v>3.5</v>
      </c>
      <c r="N23" s="4">
        <f>(MBA_Ranking[[#This Row],[Mean* GPA]]-MIN(MBA_Ranking[Mean* GPA]))/(MAX(MBA_Ranking[Mean* GPA])-MIN(MBA_Ranking[Mean* GPA]))</f>
        <v>0.47058823529411786</v>
      </c>
      <c r="O23" s="5">
        <v>0.73399999999999999</v>
      </c>
      <c r="P23" s="5">
        <f>(MBA_Ranking[[#This Row],[Employed at Grad]]-MIN(MBA_Ranking[Employed at Grad]))/(MAX(MBA_Ranking[Employed at Grad])-MIN(MBA_Ranking[Employed at Grad]))</f>
        <v>0.40716612377850159</v>
      </c>
      <c r="Q23" s="5">
        <v>0.86699999999999999</v>
      </c>
      <c r="R23" s="4">
        <f>(MBA_Ranking[[#This Row],[Employed after 3 mo]]-MIN(MBA_Ranking[Employed after 3 mo]))/(MAX(MBA_Ranking[Employed after 3 mo])-MIN(MBA_Ranking[Employed after 3 mo]))</f>
        <v>0.2617449664429532</v>
      </c>
      <c r="S23" s="4">
        <f>MBA_Ranking[[#This Row],[Normalized Acceptance Rate]]*$V$5+MBA_Ranking[[#This Row],[Normalized Salary]]*$V$6+MBA_Ranking[[#This Row],[Normalized Median GMAT]]*$V$7+MBA_Ranking[[#This Row],[Normalized Median GPA]]*$V$8+MBA_Ranking[[#This Row],[Normalized Employed at Grad]]*$V$9+MBA_Ranking[[#This Row],[Normalized Employed after 3 mo]]*$V$10</f>
        <v>0.54858562867537131</v>
      </c>
    </row>
    <row r="24" spans="2:19" x14ac:dyDescent="0.3">
      <c r="B24" s="10">
        <f>MBA_Ranking[[#This Row],[US NEWS 2024 Rank]]-MBA_Ranking[[#This Row],[New Rank]]</f>
        <v>-4</v>
      </c>
      <c r="C24">
        <f>_xlfn.RANK.EQ(MBA_Ranking[[#This Row],[Scoring]],MBA_Ranking[Scoring],0)</f>
        <v>20</v>
      </c>
      <c r="D24">
        <v>16</v>
      </c>
      <c r="E24">
        <f>MBA_Ranking[[#This Row],[US NEWS 2024 Rank]]-MBA_Ranking[[#This Row],[New Rank]]</f>
        <v>-4</v>
      </c>
      <c r="F24" t="s">
        <v>12</v>
      </c>
      <c r="G24" s="5">
        <v>0.28499999999999998</v>
      </c>
      <c r="H24" s="4">
        <f>(MAX(MBA_Ranking[Acceptance Rate])-(MBA_Ranking[[#This Row],[Acceptance Rate]]))/(MAX(MBA_Ranking[Acceptance Rate])-MIN(MBA_Ranking[Acceptance Rate]))</f>
        <v>0.6235955056179775</v>
      </c>
      <c r="I24" s="24">
        <v>156291</v>
      </c>
      <c r="J24" s="4">
        <f>(MBA_Ranking[[#This Row],[Salary]]-MIN(MBA_Ranking[Salary]))/(MAX(MBA_Ranking[Salary])-MIN(MBA_Ranking[Salary]))</f>
        <v>0.47558981920759069</v>
      </c>
      <c r="K24">
        <v>702</v>
      </c>
      <c r="L24" s="4">
        <f>(MBA_Ranking[[#This Row],[Mean* GMAT]]-MIN(MBA_Ranking[Mean* GMAT]))/(MAX(MBA_Ranking[Mean* GMAT])-MIN(MBA_Ranking[Mean* GMAT]))</f>
        <v>0.51388888888888884</v>
      </c>
      <c r="M24" s="4">
        <v>3.26</v>
      </c>
      <c r="N24" s="4">
        <f>(MBA_Ranking[[#This Row],[Mean* GPA]]-MIN(MBA_Ranking[Mean* GPA]))/(MAX(MBA_Ranking[Mean* GPA])-MIN(MBA_Ranking[Mean* GPA]))</f>
        <v>0</v>
      </c>
      <c r="O24" s="5">
        <v>0.875</v>
      </c>
      <c r="P24" s="5">
        <f>(MBA_Ranking[[#This Row],[Employed at Grad]]-MIN(MBA_Ranking[Employed at Grad]))/(MAX(MBA_Ranking[Employed at Grad])-MIN(MBA_Ranking[Employed at Grad]))</f>
        <v>0.86644951140065141</v>
      </c>
      <c r="Q24" s="5">
        <v>0.93400000000000005</v>
      </c>
      <c r="R24" s="4">
        <f>(MBA_Ranking[[#This Row],[Employed after 3 mo]]-MIN(MBA_Ranking[Employed after 3 mo]))/(MAX(MBA_Ranking[Employed after 3 mo])-MIN(MBA_Ranking[Employed after 3 mo]))</f>
        <v>0.71140939597315489</v>
      </c>
      <c r="S24" s="4">
        <f>MBA_Ranking[[#This Row],[Normalized Acceptance Rate]]*$V$5+MBA_Ranking[[#This Row],[Normalized Salary]]*$V$6+MBA_Ranking[[#This Row],[Normalized Median GMAT]]*$V$7+MBA_Ranking[[#This Row],[Normalized Median GPA]]*$V$8+MBA_Ranking[[#This Row],[Normalized Employed at Grad]]*$V$9+MBA_Ranking[[#This Row],[Normalized Employed after 3 mo]]*$V$10</f>
        <v>0.53776301312550578</v>
      </c>
    </row>
    <row r="25" spans="2:19" x14ac:dyDescent="0.3">
      <c r="B25" s="9">
        <f>MBA_Ranking[[#This Row],[US NEWS 2024 Rank]]-MBA_Ranking[[#This Row],[New Rank]]</f>
        <v>11</v>
      </c>
      <c r="C25" s="7">
        <f>_xlfn.RANK.EQ(MBA_Ranking[[#This Row],[Scoring]],MBA_Ranking[Scoring],0)</f>
        <v>21</v>
      </c>
      <c r="D25" s="6">
        <v>32</v>
      </c>
      <c r="E25" s="2">
        <f>MBA_Ranking[[#This Row],[US NEWS 2024 Rank]]-MBA_Ranking[[#This Row],[New Rank]]</f>
        <v>11</v>
      </c>
      <c r="F25" s="6" t="s">
        <v>44</v>
      </c>
      <c r="G25" s="5">
        <v>0.16200000000000001</v>
      </c>
      <c r="H25" s="8">
        <f>(MAX(MBA_Ranking[Acceptance Rate])-(MBA_Ranking[[#This Row],[Acceptance Rate]]))/(MAX(MBA_Ranking[Acceptance Rate])-MIN(MBA_Ranking[Acceptance Rate]))</f>
        <v>0.85393258426966279</v>
      </c>
      <c r="I25" s="24">
        <v>126618</v>
      </c>
      <c r="J25" s="8">
        <f>(MBA_Ranking[[#This Row],[Salary]]-MIN(MBA_Ranking[Salary]))/(MAX(MBA_Ranking[Salary])-MIN(MBA_Ranking[Salary]))</f>
        <v>0</v>
      </c>
      <c r="K25" s="6">
        <v>702</v>
      </c>
      <c r="L25" s="8">
        <f>(MBA_Ranking[[#This Row],[Mean* GMAT]]-MIN(MBA_Ranking[Mean* GMAT]))/(MAX(MBA_Ranking[Mean* GMAT])-MIN(MBA_Ranking[Mean* GMAT]))</f>
        <v>0.51388888888888884</v>
      </c>
      <c r="M25" s="8">
        <v>3.57</v>
      </c>
      <c r="N25" s="8">
        <f>(MBA_Ranking[[#This Row],[Mean* GPA]]-MIN(MBA_Ranking[Mean* GPA]))/(MAX(MBA_Ranking[Mean* GPA])-MIN(MBA_Ranking[Mean* GPA]))</f>
        <v>0.6078431372549018</v>
      </c>
      <c r="O25" s="5">
        <v>0.83699999999999997</v>
      </c>
      <c r="P25" s="5">
        <f>(MBA_Ranking[[#This Row],[Employed at Grad]]-MIN(MBA_Ranking[Employed at Grad]))/(MAX(MBA_Ranking[Employed at Grad])-MIN(MBA_Ranking[Employed at Grad]))</f>
        <v>0.74267100977198675</v>
      </c>
      <c r="Q25" s="5">
        <v>0.96199999999999997</v>
      </c>
      <c r="R25" s="8">
        <f>(MBA_Ranking[[#This Row],[Employed after 3 mo]]-MIN(MBA_Ranking[Employed after 3 mo]))/(MAX(MBA_Ranking[Employed after 3 mo])-MIN(MBA_Ranking[Employed after 3 mo]))</f>
        <v>0.89932885906040261</v>
      </c>
      <c r="S25" s="8">
        <f>MBA_Ranking[[#This Row],[Normalized Acceptance Rate]]*$V$5+MBA_Ranking[[#This Row],[Normalized Salary]]*$V$6+MBA_Ranking[[#This Row],[Normalized Median GMAT]]*$V$7+MBA_Ranking[[#This Row],[Normalized Median GPA]]*$V$8+MBA_Ranking[[#This Row],[Normalized Employed at Grad]]*$V$9+MBA_Ranking[[#This Row],[Normalized Employed after 3 mo]]*$V$10</f>
        <v>0.53173519167429095</v>
      </c>
    </row>
    <row r="26" spans="2:19" x14ac:dyDescent="0.3">
      <c r="B26" s="10">
        <f>MBA_Ranking[[#This Row],[US NEWS 2024 Rank]]-MBA_Ranking[[#This Row],[New Rank]]</f>
        <v>-6</v>
      </c>
      <c r="C26">
        <f>_xlfn.RANK.EQ(MBA_Ranking[[#This Row],[Scoring]],MBA_Ranking[Scoring],0)</f>
        <v>22</v>
      </c>
      <c r="D26">
        <v>16</v>
      </c>
      <c r="E26">
        <f>MBA_Ranking[[#This Row],[US NEWS 2024 Rank]]-MBA_Ranking[[#This Row],[New Rank]]</f>
        <v>-6</v>
      </c>
      <c r="F26" t="s">
        <v>10</v>
      </c>
      <c r="G26" s="5">
        <v>0.379</v>
      </c>
      <c r="H26" s="4">
        <f>(MAX(MBA_Ranking[Acceptance Rate])-(MBA_Ranking[[#This Row],[Acceptance Rate]]))/(MAX(MBA_Ranking[Acceptance Rate])-MIN(MBA_Ranking[Acceptance Rate]))</f>
        <v>0.44756554307116103</v>
      </c>
      <c r="I26" s="24">
        <v>157735</v>
      </c>
      <c r="J26" s="4">
        <f>(MBA_Ranking[[#This Row],[Salary]]-MIN(MBA_Ranking[Salary]))/(MAX(MBA_Ranking[Salary])-MIN(MBA_Ranking[Salary]))</f>
        <v>0.49873381202718298</v>
      </c>
      <c r="K26">
        <v>706</v>
      </c>
      <c r="L26" s="4">
        <f>(MBA_Ranking[[#This Row],[Mean* GMAT]]-MIN(MBA_Ranking[Mean* GMAT]))/(MAX(MBA_Ranking[Mean* GMAT])-MIN(MBA_Ranking[Mean* GMAT]))</f>
        <v>0.56944444444444442</v>
      </c>
      <c r="M26" s="4">
        <v>3.46</v>
      </c>
      <c r="N26" s="4">
        <f>(MBA_Ranking[[#This Row],[Mean* GPA]]-MIN(MBA_Ranking[Mean* GPA]))/(MAX(MBA_Ranking[Mean* GPA])-MIN(MBA_Ranking[Mean* GPA]))</f>
        <v>0.3921568627450982</v>
      </c>
      <c r="O26" s="5">
        <v>0.80700000000000005</v>
      </c>
      <c r="P26" s="5">
        <f>(MBA_Ranking[[#This Row],[Employed at Grad]]-MIN(MBA_Ranking[Employed at Grad]))/(MAX(MBA_Ranking[Employed at Grad])-MIN(MBA_Ranking[Employed at Grad]))</f>
        <v>0.64495114006514664</v>
      </c>
      <c r="Q26" s="5">
        <v>0.90900000000000003</v>
      </c>
      <c r="R26" s="4">
        <f>(MBA_Ranking[[#This Row],[Employed after 3 mo]]-MIN(MBA_Ranking[Employed after 3 mo]))/(MAX(MBA_Ranking[Employed after 3 mo])-MIN(MBA_Ranking[Employed after 3 mo]))</f>
        <v>0.54362416107382594</v>
      </c>
      <c r="S26" s="4">
        <f>MBA_Ranking[[#This Row],[Normalized Acceptance Rate]]*$V$5+MBA_Ranking[[#This Row],[Normalized Salary]]*$V$6+MBA_Ranking[[#This Row],[Normalized Median GMAT]]*$V$7+MBA_Ranking[[#This Row],[Normalized Median GPA]]*$V$8+MBA_Ranking[[#This Row],[Normalized Employed at Grad]]*$V$9+MBA_Ranking[[#This Row],[Normalized Employed after 3 mo]]*$V$10</f>
        <v>0.52688197805390302</v>
      </c>
    </row>
    <row r="27" spans="2:19" ht="15" customHeight="1" x14ac:dyDescent="0.3">
      <c r="B27" s="9">
        <f>MBA_Ranking[[#This Row],[US NEWS 2024 Rank]]-MBA_Ranking[[#This Row],[New Rank]]</f>
        <v>4</v>
      </c>
      <c r="C27">
        <f>_xlfn.RANK.EQ(MBA_Ranking[[#This Row],[Scoring]],MBA_Ranking[Scoring],0)</f>
        <v>23</v>
      </c>
      <c r="D27">
        <v>27</v>
      </c>
      <c r="E27">
        <f>MBA_Ranking[[#This Row],[US NEWS 2024 Rank]]-MBA_Ranking[[#This Row],[New Rank]]</f>
        <v>4</v>
      </c>
      <c r="F27" t="s">
        <v>53</v>
      </c>
      <c r="G27" s="5">
        <v>0.41599999999999998</v>
      </c>
      <c r="H27" s="4">
        <f>(MAX(MBA_Ranking[Acceptance Rate])-(MBA_Ranking[[#This Row],[Acceptance Rate]]))/(MAX(MBA_Ranking[Acceptance Rate])-MIN(MBA_Ranking[Acceptance Rate]))</f>
        <v>0.37827715355805241</v>
      </c>
      <c r="I27" s="24">
        <v>151322</v>
      </c>
      <c r="J27" s="4">
        <f>(MBA_Ranking[[#This Row],[Salary]]-MIN(MBA_Ranking[Salary]))/(MAX(MBA_Ranking[Salary])-MIN(MBA_Ranking[Salary]))</f>
        <v>0.39594819848698554</v>
      </c>
      <c r="K27">
        <v>703</v>
      </c>
      <c r="L27" s="4">
        <f>(MBA_Ranking[[#This Row],[Mean* GMAT]]-MIN(MBA_Ranking[Mean* GMAT]))/(MAX(MBA_Ranking[Mean* GMAT])-MIN(MBA_Ranking[Mean* GMAT]))</f>
        <v>0.52777777777777779</v>
      </c>
      <c r="M27" s="4">
        <v>3.3</v>
      </c>
      <c r="N27" s="4">
        <f>(MBA_Ranking[[#This Row],[Mean* GPA]]-MIN(MBA_Ranking[Mean* GPA]))/(MAX(MBA_Ranking[Mean* GPA])-MIN(MBA_Ranking[Mean* GPA]))</f>
        <v>7.8431372549019648E-2</v>
      </c>
      <c r="O27" s="5">
        <v>0.84399999999999997</v>
      </c>
      <c r="P27" s="5">
        <f>(MBA_Ranking[[#This Row],[Employed at Grad]]-MIN(MBA_Ranking[Employed at Grad]))/(MAX(MBA_Ranking[Employed at Grad])-MIN(MBA_Ranking[Employed at Grad]))</f>
        <v>0.76547231270358285</v>
      </c>
      <c r="Q27" s="5">
        <v>0.93600000000000005</v>
      </c>
      <c r="R27" s="4">
        <f>(MBA_Ranking[[#This Row],[Employed after 3 mo]]-MIN(MBA_Ranking[Employed after 3 mo]))/(MAX(MBA_Ranking[Employed after 3 mo])-MIN(MBA_Ranking[Employed after 3 mo]))</f>
        <v>0.72483221476510118</v>
      </c>
      <c r="S27" s="4">
        <f>MBA_Ranking[[#This Row],[Normalized Acceptance Rate]]*$V$5+MBA_Ranking[[#This Row],[Normalized Salary]]*$V$6+MBA_Ranking[[#This Row],[Normalized Median GMAT]]*$V$7+MBA_Ranking[[#This Row],[Normalized Median GPA]]*$V$8+MBA_Ranking[[#This Row],[Normalized Employed at Grad]]*$V$9+MBA_Ranking[[#This Row],[Normalized Employed after 3 mo]]*$V$10</f>
        <v>0.51296414047726635</v>
      </c>
    </row>
    <row r="28" spans="2:19" x14ac:dyDescent="0.3">
      <c r="B28" s="10">
        <f>MBA_Ranking[[#This Row],[US NEWS 2024 Rank]]-MBA_Ranking[[#This Row],[New Rank]]</f>
        <v>-4</v>
      </c>
      <c r="C28">
        <f>_xlfn.RANK.EQ(MBA_Ranking[[#This Row],[Scoring]],MBA_Ranking[Scoring],0)</f>
        <v>24</v>
      </c>
      <c r="D28">
        <v>20</v>
      </c>
      <c r="E28">
        <f>MBA_Ranking[[#This Row],[US NEWS 2024 Rank]]-MBA_Ranking[[#This Row],[New Rank]]</f>
        <v>-4</v>
      </c>
      <c r="F28" t="s">
        <v>13</v>
      </c>
      <c r="G28" s="5">
        <v>0.376</v>
      </c>
      <c r="H28" s="4">
        <f>(MAX(MBA_Ranking[Acceptance Rate])-(MBA_Ranking[[#This Row],[Acceptance Rate]]))/(MAX(MBA_Ranking[Acceptance Rate])-MIN(MBA_Ranking[Acceptance Rate]))</f>
        <v>0.45318352059925088</v>
      </c>
      <c r="I28" s="24">
        <v>146779</v>
      </c>
      <c r="J28" s="4">
        <f>(MBA_Ranking[[#This Row],[Salary]]-MIN(MBA_Ranking[Salary]))/(MAX(MBA_Ranking[Salary])-MIN(MBA_Ranking[Salary]))</f>
        <v>0.32313437620207719</v>
      </c>
      <c r="K28">
        <v>706</v>
      </c>
      <c r="L28" s="4">
        <f>(MBA_Ranking[[#This Row],[Mean* GMAT]]-MIN(MBA_Ranking[Mean* GMAT]))/(MAX(MBA_Ranking[Mean* GMAT])-MIN(MBA_Ranking[Mean* GMAT]))</f>
        <v>0.56944444444444442</v>
      </c>
      <c r="M28" s="4">
        <v>3.42</v>
      </c>
      <c r="N28" s="4">
        <f>(MBA_Ranking[[#This Row],[Mean* GPA]]-MIN(MBA_Ranking[Mean* GPA]))/(MAX(MBA_Ranking[Mean* GPA])-MIN(MBA_Ranking[Mean* GPA]))</f>
        <v>0.31372549019607859</v>
      </c>
      <c r="O28" s="5">
        <v>0.82899999999999996</v>
      </c>
      <c r="P28" s="5">
        <f>(MBA_Ranking[[#This Row],[Employed at Grad]]-MIN(MBA_Ranking[Employed at Grad]))/(MAX(MBA_Ranking[Employed at Grad])-MIN(MBA_Ranking[Employed at Grad]))</f>
        <v>0.71661237785016263</v>
      </c>
      <c r="Q28" s="5">
        <v>0.91700000000000004</v>
      </c>
      <c r="R28" s="4">
        <f>(MBA_Ranking[[#This Row],[Employed after 3 mo]]-MIN(MBA_Ranking[Employed after 3 mo]))/(MAX(MBA_Ranking[Employed after 3 mo])-MIN(MBA_Ranking[Employed after 3 mo]))</f>
        <v>0.59731543624161121</v>
      </c>
      <c r="S28" s="4">
        <f>MBA_Ranking[[#This Row],[Normalized Acceptance Rate]]*$V$5+MBA_Ranking[[#This Row],[Normalized Salary]]*$V$6+MBA_Ranking[[#This Row],[Normalized Median GMAT]]*$V$7+MBA_Ranking[[#This Row],[Normalized Median GPA]]*$V$8+MBA_Ranking[[#This Row],[Normalized Employed at Grad]]*$V$9+MBA_Ranking[[#This Row],[Normalized Employed after 3 mo]]*$V$10</f>
        <v>0.49362026331083275</v>
      </c>
    </row>
    <row r="29" spans="2:19" x14ac:dyDescent="0.3">
      <c r="B29" s="9">
        <f>MBA_Ranking[[#This Row],[US NEWS 2024 Rank]]-MBA_Ranking[[#This Row],[New Rank]]</f>
        <v>2</v>
      </c>
      <c r="C29" s="7">
        <f>_xlfn.RANK.EQ(MBA_Ranking[[#This Row],[Scoring]],MBA_Ranking[Scoring],0)</f>
        <v>25</v>
      </c>
      <c r="D29" s="6">
        <v>27</v>
      </c>
      <c r="E29" s="2">
        <f>MBA_Ranking[[#This Row],[US NEWS 2024 Rank]]-MBA_Ranking[[#This Row],[New Rank]]</f>
        <v>2</v>
      </c>
      <c r="F29" s="6" t="s">
        <v>54</v>
      </c>
      <c r="G29" s="5">
        <v>0.35499999999999998</v>
      </c>
      <c r="H29" s="8">
        <f>(MAX(MBA_Ranking[Acceptance Rate])-(MBA_Ranking[[#This Row],[Acceptance Rate]]))/(MAX(MBA_Ranking[Acceptance Rate])-MIN(MBA_Ranking[Acceptance Rate]))</f>
        <v>0.49250936329588013</v>
      </c>
      <c r="I29" s="24">
        <v>126826</v>
      </c>
      <c r="J29" s="8">
        <f>(MBA_Ranking[[#This Row],[Salary]]-MIN(MBA_Ranking[Salary]))/(MAX(MBA_Ranking[Salary])-MIN(MBA_Ranking[Salary]))</f>
        <v>3.3337607385562251E-3</v>
      </c>
      <c r="K29" s="6">
        <v>668</v>
      </c>
      <c r="L29" s="8">
        <f>(MBA_Ranking[[#This Row],[Mean* GMAT]]-MIN(MBA_Ranking[Mean* GMAT]))/(MAX(MBA_Ranking[Mean* GMAT])-MIN(MBA_Ranking[Mean* GMAT]))</f>
        <v>4.1666666666666664E-2</v>
      </c>
      <c r="M29" s="8">
        <v>3.55</v>
      </c>
      <c r="N29" s="8">
        <f>(MBA_Ranking[[#This Row],[Mean* GPA]]-MIN(MBA_Ranking[Mean* GPA]))/(MAX(MBA_Ranking[Mean* GPA])-MIN(MBA_Ranking[Mean* GPA]))</f>
        <v>0.56862745098039202</v>
      </c>
      <c r="O29" s="5">
        <v>0.90700000000000003</v>
      </c>
      <c r="P29" s="5">
        <f>(MBA_Ranking[[#This Row],[Employed at Grad]]-MIN(MBA_Ranking[Employed at Grad]))/(MAX(MBA_Ranking[Employed at Grad])-MIN(MBA_Ranking[Employed at Grad]))</f>
        <v>0.97068403908794787</v>
      </c>
      <c r="Q29" s="5">
        <v>0.97699999999999998</v>
      </c>
      <c r="R29" s="8">
        <f>(MBA_Ranking[[#This Row],[Employed after 3 mo]]-MIN(MBA_Ranking[Employed after 3 mo]))/(MAX(MBA_Ranking[Employed after 3 mo])-MIN(MBA_Ranking[Employed after 3 mo]))</f>
        <v>1</v>
      </c>
      <c r="S29" s="8">
        <f>MBA_Ranking[[#This Row],[Normalized Acceptance Rate]]*$V$5+MBA_Ranking[[#This Row],[Normalized Salary]]*$V$6+MBA_Ranking[[#This Row],[Normalized Median GMAT]]*$V$7+MBA_Ranking[[#This Row],[Normalized Median GPA]]*$V$8+MBA_Ranking[[#This Row],[Normalized Employed at Grad]]*$V$9+MBA_Ranking[[#This Row],[Normalized Employed after 3 mo]]*$V$10</f>
        <v>0.49315300678283935</v>
      </c>
    </row>
    <row r="30" spans="2:19" x14ac:dyDescent="0.3">
      <c r="B30" s="10">
        <f>MBA_Ranking[[#This Row],[US NEWS 2024 Rank]]-MBA_Ranking[[#This Row],[New Rank]]</f>
        <v>-2</v>
      </c>
      <c r="C30">
        <f>_xlfn.RANK.EQ(MBA_Ranking[[#This Row],[Scoring]],MBA_Ranking[Scoring],0)</f>
        <v>26</v>
      </c>
      <c r="D30">
        <v>24</v>
      </c>
      <c r="E30">
        <f>MBA_Ranking[[#This Row],[US NEWS 2024 Rank]]-MBA_Ranking[[#This Row],[New Rank]]</f>
        <v>-2</v>
      </c>
      <c r="F30" t="s">
        <v>16</v>
      </c>
      <c r="G30" s="5">
        <v>0.61799999999999999</v>
      </c>
      <c r="H30" s="4">
        <f>(MAX(MBA_Ranking[Acceptance Rate])-(MBA_Ranking[[#This Row],[Acceptance Rate]]))/(MAX(MBA_Ranking[Acceptance Rate])-MIN(MBA_Ranking[Acceptance Rate]))</f>
        <v>0</v>
      </c>
      <c r="I30" s="24">
        <v>149256</v>
      </c>
      <c r="J30" s="4">
        <f>(MBA_Ranking[[#This Row],[Salary]]-MIN(MBA_Ranking[Salary]))/(MAX(MBA_Ranking[Salary])-MIN(MBA_Ranking[Salary]))</f>
        <v>0.36283497884344146</v>
      </c>
      <c r="K30">
        <v>697</v>
      </c>
      <c r="L30" s="4">
        <f>(MBA_Ranking[[#This Row],[Mean* GMAT]]-MIN(MBA_Ranking[Mean* GMAT]))/(MAX(MBA_Ranking[Mean* GMAT])-MIN(MBA_Ranking[Mean* GMAT]))</f>
        <v>0.44444444444444442</v>
      </c>
      <c r="M30" s="4">
        <v>3.34</v>
      </c>
      <c r="N30" s="4">
        <f>(MBA_Ranking[[#This Row],[Mean* GPA]]-MIN(MBA_Ranking[Mean* GPA]))/(MAX(MBA_Ranking[Mean* GPA])-MIN(MBA_Ranking[Mean* GPA]))</f>
        <v>0.1568627450980393</v>
      </c>
      <c r="O30" s="5">
        <v>0.81399999999999995</v>
      </c>
      <c r="P30" s="5">
        <f>(MBA_Ranking[[#This Row],[Employed at Grad]]-MIN(MBA_Ranking[Employed at Grad]))/(MAX(MBA_Ranking[Employed at Grad])-MIN(MBA_Ranking[Employed at Grad]))</f>
        <v>0.66775244299674241</v>
      </c>
      <c r="Q30" s="5">
        <v>0.93700000000000006</v>
      </c>
      <c r="R30" s="4">
        <f>(MBA_Ranking[[#This Row],[Employed after 3 mo]]-MIN(MBA_Ranking[Employed after 3 mo]))/(MAX(MBA_Ranking[Employed after 3 mo])-MIN(MBA_Ranking[Employed after 3 mo]))</f>
        <v>0.73154362416107432</v>
      </c>
      <c r="S30" s="4">
        <f>MBA_Ranking[[#This Row],[Normalized Acceptance Rate]]*$V$5+MBA_Ranking[[#This Row],[Normalized Salary]]*$V$6+MBA_Ranking[[#This Row],[Normalized Median GMAT]]*$V$7+MBA_Ranking[[#This Row],[Normalized Median GPA]]*$V$8+MBA_Ranking[[#This Row],[Normalized Employed at Grad]]*$V$9+MBA_Ranking[[#This Row],[Normalized Employed after 3 mo]]*$V$10</f>
        <v>0.47882002291754544</v>
      </c>
    </row>
    <row r="31" spans="2:19" x14ac:dyDescent="0.3">
      <c r="B31" s="9">
        <f>MBA_Ranking[[#This Row],[US NEWS 2024 Rank]]-MBA_Ranking[[#This Row],[New Rank]]</f>
        <v>2</v>
      </c>
      <c r="C31">
        <f>_xlfn.RANK.EQ(MBA_Ranking[[#This Row],[Scoring]],MBA_Ranking[Scoring],0)</f>
        <v>27</v>
      </c>
      <c r="D31">
        <v>29</v>
      </c>
      <c r="E31">
        <f>MBA_Ranking[[#This Row],[US NEWS 2024 Rank]]-MBA_Ranking[[#This Row],[New Rank]]</f>
        <v>2</v>
      </c>
      <c r="F31" t="s">
        <v>18</v>
      </c>
      <c r="G31" s="5">
        <v>0.39</v>
      </c>
      <c r="H31" s="4">
        <f>(MAX(MBA_Ranking[Acceptance Rate])-(MBA_Ranking[[#This Row],[Acceptance Rate]]))/(MAX(MBA_Ranking[Acceptance Rate])-MIN(MBA_Ranking[Acceptance Rate]))</f>
        <v>0.42696629213483139</v>
      </c>
      <c r="I31" s="24">
        <v>149521</v>
      </c>
      <c r="J31" s="4">
        <f>(MBA_Ranking[[#This Row],[Salary]]-MIN(MBA_Ranking[Salary]))/(MAX(MBA_Ranking[Salary])-MIN(MBA_Ranking[Salary]))</f>
        <v>0.36708231824592896</v>
      </c>
      <c r="K31">
        <v>702</v>
      </c>
      <c r="L31" s="4">
        <f>(MBA_Ranking[[#This Row],[Mean* GMAT]]-MIN(MBA_Ranking[Mean* GMAT]))/(MAX(MBA_Ranking[Mean* GMAT])-MIN(MBA_Ranking[Mean* GMAT]))</f>
        <v>0.51388888888888884</v>
      </c>
      <c r="M31" s="4">
        <v>3.42</v>
      </c>
      <c r="N31" s="4">
        <f>(MBA_Ranking[[#This Row],[Mean* GPA]]-MIN(MBA_Ranking[Mean* GPA]))/(MAX(MBA_Ranking[Mean* GPA])-MIN(MBA_Ranking[Mean* GPA]))</f>
        <v>0.31372549019607859</v>
      </c>
      <c r="O31" s="5">
        <v>0.82299999999999995</v>
      </c>
      <c r="P31" s="5">
        <f>(MBA_Ranking[[#This Row],[Employed at Grad]]-MIN(MBA_Ranking[Employed at Grad]))/(MAX(MBA_Ranking[Employed at Grad])-MIN(MBA_Ranking[Employed at Grad]))</f>
        <v>0.69706840390879454</v>
      </c>
      <c r="Q31" s="5">
        <v>0.90300000000000002</v>
      </c>
      <c r="R31" s="4">
        <f>(MBA_Ranking[[#This Row],[Employed after 3 mo]]-MIN(MBA_Ranking[Employed after 3 mo]))/(MAX(MBA_Ranking[Employed after 3 mo])-MIN(MBA_Ranking[Employed after 3 mo]))</f>
        <v>0.50335570469798696</v>
      </c>
      <c r="S31" s="4">
        <f>MBA_Ranking[[#This Row],[Normalized Acceptance Rate]]*$V$5+MBA_Ranking[[#This Row],[Normalized Salary]]*$V$6+MBA_Ranking[[#This Row],[Normalized Median GMAT]]*$V$7+MBA_Ranking[[#This Row],[Normalized Median GPA]]*$V$8+MBA_Ranking[[#This Row],[Normalized Employed at Grad]]*$V$9+MBA_Ranking[[#This Row],[Normalized Employed after 3 mo]]*$V$10</f>
        <v>0.46734916719669695</v>
      </c>
    </row>
    <row r="32" spans="2:19" x14ac:dyDescent="0.3">
      <c r="B32" s="9">
        <f>MBA_Ranking[[#This Row],[US NEWS 2024 Rank]]-MBA_Ranking[[#This Row],[New Rank]]</f>
        <v>-8</v>
      </c>
      <c r="C32">
        <f>_xlfn.RANK.EQ(MBA_Ranking[[#This Row],[Scoring]],MBA_Ranking[Scoring],0)</f>
        <v>28</v>
      </c>
      <c r="D32">
        <v>20</v>
      </c>
      <c r="E32">
        <f>MBA_Ranking[[#This Row],[US NEWS 2024 Rank]]-MBA_Ranking[[#This Row],[New Rank]]</f>
        <v>-8</v>
      </c>
      <c r="F32" t="s">
        <v>17</v>
      </c>
      <c r="G32" s="5">
        <v>0.27300000000000002</v>
      </c>
      <c r="H32" s="4">
        <f>(MAX(MBA_Ranking[Acceptance Rate])-(MBA_Ranking[[#This Row],[Acceptance Rate]]))/(MAX(MBA_Ranking[Acceptance Rate])-MIN(MBA_Ranking[Acceptance Rate]))</f>
        <v>0.64606741573033699</v>
      </c>
      <c r="I32" s="24">
        <v>140486</v>
      </c>
      <c r="J32" s="4">
        <f>(MBA_Ranking[[#This Row],[Salary]]-MIN(MBA_Ranking[Salary]))/(MAX(MBA_Ranking[Salary])-MIN(MBA_Ranking[Salary]))</f>
        <v>0.22227208616489294</v>
      </c>
      <c r="K32">
        <v>685</v>
      </c>
      <c r="L32" s="4">
        <f>(MBA_Ranking[[#This Row],[Mean* GMAT]]-MIN(MBA_Ranking[Mean* GMAT]))/(MAX(MBA_Ranking[Mean* GMAT])-MIN(MBA_Ranking[Mean* GMAT]))</f>
        <v>0.27777777777777779</v>
      </c>
      <c r="M32" s="4">
        <v>3.4</v>
      </c>
      <c r="N32" s="4">
        <f>(MBA_Ranking[[#This Row],[Mean* GPA]]-MIN(MBA_Ranking[Mean* GPA]))/(MAX(MBA_Ranking[Mean* GPA])-MIN(MBA_Ranking[Mean* GPA]))</f>
        <v>0.27450980392156876</v>
      </c>
      <c r="O32" s="5">
        <v>0.86299999999999999</v>
      </c>
      <c r="P32" s="5">
        <f>(MBA_Ranking[[#This Row],[Employed at Grad]]-MIN(MBA_Ranking[Employed at Grad]))/(MAX(MBA_Ranking[Employed at Grad])-MIN(MBA_Ranking[Employed at Grad]))</f>
        <v>0.82736156351791523</v>
      </c>
      <c r="Q32" s="5">
        <v>0.93600000000000005</v>
      </c>
      <c r="R32" s="4">
        <f>(MBA_Ranking[[#This Row],[Employed after 3 mo]]-MIN(MBA_Ranking[Employed after 3 mo]))/(MAX(MBA_Ranking[Employed after 3 mo])-MIN(MBA_Ranking[Employed after 3 mo]))</f>
        <v>0.72483221476510118</v>
      </c>
      <c r="S32" s="4">
        <f>MBA_Ranking[[#This Row],[Normalized Acceptance Rate]]*$V$5+MBA_Ranking[[#This Row],[Normalized Salary]]*$V$6+MBA_Ranking[[#This Row],[Normalized Median GMAT]]*$V$7+MBA_Ranking[[#This Row],[Normalized Median GPA]]*$V$8+MBA_Ranking[[#This Row],[Normalized Employed at Grad]]*$V$9+MBA_Ranking[[#This Row],[Normalized Employed after 3 mo]]*$V$10</f>
        <v>0.46485394180755341</v>
      </c>
    </row>
    <row r="33" spans="2:19" x14ac:dyDescent="0.3">
      <c r="B33" s="9">
        <f>MBA_Ranking[[#This Row],[US NEWS 2024 Rank]]-MBA_Ranking[[#This Row],[New Rank]]</f>
        <v>1</v>
      </c>
      <c r="C33" s="7">
        <f>_xlfn.RANK.EQ(MBA_Ranking[[#This Row],[Scoring]],MBA_Ranking[Scoring],0)</f>
        <v>29</v>
      </c>
      <c r="D33" s="6">
        <v>30</v>
      </c>
      <c r="E33" s="2">
        <f>MBA_Ranking[[#This Row],[US NEWS 2024 Rank]]-MBA_Ranking[[#This Row],[New Rank]]</f>
        <v>1</v>
      </c>
      <c r="F33" s="6" t="s">
        <v>43</v>
      </c>
      <c r="G33" s="5">
        <v>0.122</v>
      </c>
      <c r="H33" s="8">
        <f>(MAX(MBA_Ranking[Acceptance Rate])-(MBA_Ranking[[#This Row],[Acceptance Rate]]))/(MAX(MBA_Ranking[Acceptance Rate])-MIN(MBA_Ranking[Acceptance Rate]))</f>
        <v>0.92883895131086136</v>
      </c>
      <c r="I33" s="24">
        <v>129409</v>
      </c>
      <c r="J33" s="8">
        <f>(MBA_Ranking[[#This Row],[Salary]]-MIN(MBA_Ranking[Salary]))/(MAX(MBA_Ranking[Salary])-MIN(MBA_Ranking[Salary]))</f>
        <v>4.4733299140915499E-2</v>
      </c>
      <c r="K33" s="6">
        <v>698</v>
      </c>
      <c r="L33" s="8">
        <f>(MBA_Ranking[[#This Row],[Mean* GMAT]]-MIN(MBA_Ranking[Mean* GMAT]))/(MAX(MBA_Ranking[Mean* GMAT])-MIN(MBA_Ranking[Mean* GMAT]))</f>
        <v>0.45833333333333331</v>
      </c>
      <c r="M33" s="8">
        <v>3.55</v>
      </c>
      <c r="N33" s="8">
        <f>(MBA_Ranking[[#This Row],[Mean* GPA]]-MIN(MBA_Ranking[Mean* GPA]))/(MAX(MBA_Ranking[Mean* GPA])-MIN(MBA_Ranking[Mean* GPA]))</f>
        <v>0.56862745098039202</v>
      </c>
      <c r="O33" s="5">
        <v>0.83699999999999997</v>
      </c>
      <c r="P33" s="5">
        <f>(MBA_Ranking[[#This Row],[Employed at Grad]]-MIN(MBA_Ranking[Employed at Grad]))/(MAX(MBA_Ranking[Employed at Grad])-MIN(MBA_Ranking[Employed at Grad]))</f>
        <v>0.74267100977198675</v>
      </c>
      <c r="Q33" s="5">
        <v>0.91800000000000004</v>
      </c>
      <c r="R33" s="8">
        <f>(MBA_Ranking[[#This Row],[Employed after 3 mo]]-MIN(MBA_Ranking[Employed after 3 mo]))/(MAX(MBA_Ranking[Employed after 3 mo])-MIN(MBA_Ranking[Employed after 3 mo]))</f>
        <v>0.60402684563758435</v>
      </c>
      <c r="S33" s="8">
        <f>MBA_Ranking[[#This Row],[Normalized Acceptance Rate]]*$V$5+MBA_Ranking[[#This Row],[Normalized Salary]]*$V$6+MBA_Ranking[[#This Row],[Normalized Median GMAT]]*$V$7+MBA_Ranking[[#This Row],[Normalized Median GPA]]*$V$8+MBA_Ranking[[#This Row],[Normalized Employed at Grad]]*$V$9+MBA_Ranking[[#This Row],[Normalized Employed after 3 mo]]*$V$10</f>
        <v>0.45205598318731788</v>
      </c>
    </row>
    <row r="34" spans="2:19" x14ac:dyDescent="0.3">
      <c r="B34" s="9">
        <f>MBA_Ranking[[#This Row],[US NEWS 2024 Rank]]-MBA_Ranking[[#This Row],[New Rank]]</f>
        <v>0</v>
      </c>
      <c r="C34" s="7">
        <f>_xlfn.RANK.EQ(MBA_Ranking[[#This Row],[Scoring]],MBA_Ranking[Scoring],0)</f>
        <v>30</v>
      </c>
      <c r="D34" s="6">
        <v>30</v>
      </c>
      <c r="E34" s="2">
        <f>MBA_Ranking[[#This Row],[US NEWS 2024 Rank]]-MBA_Ranking[[#This Row],[New Rank]]</f>
        <v>0</v>
      </c>
      <c r="F34" s="6" t="s">
        <v>42</v>
      </c>
      <c r="G34" s="5">
        <v>0.33200000000000002</v>
      </c>
      <c r="H34" s="8">
        <f>(MAX(MBA_Ranking[Acceptance Rate])-(MBA_Ranking[[#This Row],[Acceptance Rate]]))/(MAX(MBA_Ranking[Acceptance Rate])-MIN(MBA_Ranking[Acceptance Rate]))</f>
        <v>0.53558052434456926</v>
      </c>
      <c r="I34" s="24">
        <v>136507</v>
      </c>
      <c r="J34" s="8">
        <f>(MBA_Ranking[[#This Row],[Salary]]-MIN(MBA_Ranking[Salary]))/(MAX(MBA_Ranking[Salary])-MIN(MBA_Ranking[Salary]))</f>
        <v>0.15849788434414669</v>
      </c>
      <c r="K34" s="6">
        <v>710</v>
      </c>
      <c r="L34" s="8">
        <f>(MBA_Ranking[[#This Row],[Mean* GMAT]]-MIN(MBA_Ranking[Mean* GMAT]))/(MAX(MBA_Ranking[Mean* GMAT])-MIN(MBA_Ranking[Mean* GMAT]))</f>
        <v>0.625</v>
      </c>
      <c r="M34" s="8">
        <v>3.3</v>
      </c>
      <c r="N34" s="8">
        <f>(MBA_Ranking[[#This Row],[Mean* GPA]]-MIN(MBA_Ranking[Mean* GPA]))/(MAX(MBA_Ranking[Mean* GPA])-MIN(MBA_Ranking[Mean* GPA]))</f>
        <v>7.8431372549019648E-2</v>
      </c>
      <c r="O34" s="5">
        <v>0.81799999999999995</v>
      </c>
      <c r="P34" s="5">
        <f>(MBA_Ranking[[#This Row],[Employed at Grad]]-MIN(MBA_Ranking[Employed at Grad]))/(MAX(MBA_Ranking[Employed at Grad])-MIN(MBA_Ranking[Employed at Grad]))</f>
        <v>0.68078175895765447</v>
      </c>
      <c r="Q34" s="5">
        <v>0.92900000000000005</v>
      </c>
      <c r="R34" s="8">
        <f>(MBA_Ranking[[#This Row],[Employed after 3 mo]]-MIN(MBA_Ranking[Employed after 3 mo]))/(MAX(MBA_Ranking[Employed after 3 mo])-MIN(MBA_Ranking[Employed after 3 mo]))</f>
        <v>0.67785234899328906</v>
      </c>
      <c r="S34" s="8">
        <f>MBA_Ranking[[#This Row],[Normalized Acceptance Rate]]*$V$5+MBA_Ranking[[#This Row],[Normalized Salary]]*$V$6+MBA_Ranking[[#This Row],[Normalized Median GMAT]]*$V$7+MBA_Ranking[[#This Row],[Normalized Median GPA]]*$V$8+MBA_Ranking[[#This Row],[Normalized Employed at Grad]]*$V$9+MBA_Ranking[[#This Row],[Normalized Employed after 3 mo]]*$V$10</f>
        <v>0.44687062707339464</v>
      </c>
    </row>
    <row r="35" spans="2:19" x14ac:dyDescent="0.3">
      <c r="B35" s="9">
        <f>MBA_Ranking[[#This Row],[US NEWS 2024 Rank]]-MBA_Ranking[[#This Row],[New Rank]]</f>
        <v>-11</v>
      </c>
      <c r="C35">
        <f>_xlfn.RANK.EQ(MBA_Ranking[[#This Row],[Scoring]],MBA_Ranking[Scoring],0)</f>
        <v>31</v>
      </c>
      <c r="D35">
        <v>20</v>
      </c>
      <c r="E35">
        <f>MBA_Ranking[[#This Row],[US NEWS 2024 Rank]]-MBA_Ranking[[#This Row],[New Rank]]</f>
        <v>-11</v>
      </c>
      <c r="F35" t="s">
        <v>26</v>
      </c>
      <c r="G35" s="5">
        <v>0.40400000000000003</v>
      </c>
      <c r="H35" s="4">
        <f>(MAX(MBA_Ranking[Acceptance Rate])-(MBA_Ranking[[#This Row],[Acceptance Rate]]))/(MAX(MBA_Ranking[Acceptance Rate])-MIN(MBA_Ranking[Acceptance Rate]))</f>
        <v>0.40074906367041191</v>
      </c>
      <c r="I35" s="24">
        <v>151140</v>
      </c>
      <c r="J35" s="4">
        <f>(MBA_Ranking[[#This Row],[Salary]]-MIN(MBA_Ranking[Salary]))/(MAX(MBA_Ranking[Salary])-MIN(MBA_Ranking[Salary]))</f>
        <v>0.39303115784074882</v>
      </c>
      <c r="K35">
        <v>711</v>
      </c>
      <c r="L35" s="4">
        <f>(MBA_Ranking[[#This Row],[Mean* GMAT]]-MIN(MBA_Ranking[Mean* GMAT]))/(MAX(MBA_Ranking[Mean* GMAT])-MIN(MBA_Ranking[Mean* GMAT]))</f>
        <v>0.63888888888888884</v>
      </c>
      <c r="M35" s="4">
        <v>3.45</v>
      </c>
      <c r="N35" s="4">
        <f>(MBA_Ranking[[#This Row],[Mean* GPA]]-MIN(MBA_Ranking[Mean* GPA]))/(MAX(MBA_Ranking[Mean* GPA])-MIN(MBA_Ranking[Mean* GPA]))</f>
        <v>0.37254901960784376</v>
      </c>
      <c r="O35" s="5">
        <v>0.747</v>
      </c>
      <c r="P35" s="5">
        <f>(MBA_Ranking[[#This Row],[Employed at Grad]]-MIN(MBA_Ranking[Employed at Grad]))/(MAX(MBA_Ranking[Employed at Grad])-MIN(MBA_Ranking[Employed at Grad]))</f>
        <v>0.44951140065146578</v>
      </c>
      <c r="Q35" s="5">
        <v>0.88700000000000001</v>
      </c>
      <c r="R35" s="4">
        <f>(MBA_Ranking[[#This Row],[Employed after 3 mo]]-MIN(MBA_Ranking[Employed after 3 mo]))/(MAX(MBA_Ranking[Employed after 3 mo])-MIN(MBA_Ranking[Employed after 3 mo]))</f>
        <v>0.39597315436241642</v>
      </c>
      <c r="S35" s="4">
        <f>MBA_Ranking[[#This Row],[Normalized Acceptance Rate]]*$V$5+MBA_Ranking[[#This Row],[Normalized Salary]]*$V$6+MBA_Ranking[[#This Row],[Normalized Median GMAT]]*$V$7+MBA_Ranking[[#This Row],[Normalized Median GPA]]*$V$8+MBA_Ranking[[#This Row],[Normalized Employed at Grad]]*$V$9+MBA_Ranking[[#This Row],[Normalized Employed after 3 mo]]*$V$10</f>
        <v>0.44143658839403704</v>
      </c>
    </row>
    <row r="36" spans="2:19" x14ac:dyDescent="0.3">
      <c r="B36" s="9">
        <f>MBA_Ranking[[#This Row],[US NEWS 2024 Rank]]-MBA_Ranking[[#This Row],[New Rank]]</f>
        <v>-6</v>
      </c>
      <c r="C36" s="7">
        <f>_xlfn.RANK.EQ(MBA_Ranking[[#This Row],[Scoring]],MBA_Ranking[Scoring],0)</f>
        <v>32</v>
      </c>
      <c r="D36" s="6">
        <v>26</v>
      </c>
      <c r="E36" s="2">
        <f>MBA_Ranking[[#This Row],[US NEWS 2024 Rank]]-MBA_Ranking[[#This Row],[New Rank]]</f>
        <v>-6</v>
      </c>
      <c r="F36" s="6" t="s">
        <v>41</v>
      </c>
      <c r="G36" s="5">
        <v>0.27900000000000003</v>
      </c>
      <c r="H36" s="8">
        <f>(MAX(MBA_Ranking[Acceptance Rate])-(MBA_Ranking[[#This Row],[Acceptance Rate]]))/(MAX(MBA_Ranking[Acceptance Rate])-MIN(MBA_Ranking[Acceptance Rate]))</f>
        <v>0.63483146067415719</v>
      </c>
      <c r="I36" s="24">
        <v>132744</v>
      </c>
      <c r="J36" s="8">
        <f>(MBA_Ranking[[#This Row],[Salary]]-MIN(MBA_Ranking[Salary]))/(MAX(MBA_Ranking[Salary])-MIN(MBA_Ranking[Salary]))</f>
        <v>9.818566482882421E-2</v>
      </c>
      <c r="K36" s="6">
        <v>696</v>
      </c>
      <c r="L36" s="8">
        <f>(MBA_Ranking[[#This Row],[Mean* GMAT]]-MIN(MBA_Ranking[Mean* GMAT]))/(MAX(MBA_Ranking[Mean* GMAT])-MIN(MBA_Ranking[Mean* GMAT]))</f>
        <v>0.43055555555555558</v>
      </c>
      <c r="M36" s="8">
        <v>3.6</v>
      </c>
      <c r="N36" s="8">
        <f>(MBA_Ranking[[#This Row],[Mean* GPA]]-MIN(MBA_Ranking[Mean* GPA]))/(MAX(MBA_Ranking[Mean* GPA])-MIN(MBA_Ranking[Mean* GPA]))</f>
        <v>0.66666666666666696</v>
      </c>
      <c r="O36" s="5">
        <v>0.78400000000000003</v>
      </c>
      <c r="P36" s="5">
        <f>(MBA_Ranking[[#This Row],[Employed at Grad]]-MIN(MBA_Ranking[Employed at Grad]))/(MAX(MBA_Ranking[Employed at Grad])-MIN(MBA_Ranking[Employed at Grad]))</f>
        <v>0.57003257328990231</v>
      </c>
      <c r="Q36" s="5">
        <v>0.90500000000000003</v>
      </c>
      <c r="R36" s="8">
        <f>(MBA_Ranking[[#This Row],[Employed after 3 mo]]-MIN(MBA_Ranking[Employed after 3 mo]))/(MAX(MBA_Ranking[Employed after 3 mo])-MIN(MBA_Ranking[Employed after 3 mo]))</f>
        <v>0.51677852348993325</v>
      </c>
      <c r="S36" s="8">
        <f>MBA_Ranking[[#This Row],[Normalized Acceptance Rate]]*$V$5+MBA_Ranking[[#This Row],[Normalized Salary]]*$V$6+MBA_Ranking[[#This Row],[Normalized Median GMAT]]*$V$7+MBA_Ranking[[#This Row],[Normalized Median GPA]]*$V$8+MBA_Ranking[[#This Row],[Normalized Employed at Grad]]*$V$9+MBA_Ranking[[#This Row],[Normalized Employed after 3 mo]]*$V$10</f>
        <v>0.42044215079348507</v>
      </c>
    </row>
    <row r="37" spans="2:19" x14ac:dyDescent="0.3">
      <c r="B37" s="9">
        <f>MBA_Ranking[[#This Row],[US NEWS 2024 Rank]]-MBA_Ranking[[#This Row],[New Rank]]</f>
        <v>1</v>
      </c>
      <c r="C37">
        <f>_xlfn.RANK.EQ(MBA_Ranking[[#This Row],[Scoring]],MBA_Ranking[Scoring],0)</f>
        <v>33</v>
      </c>
      <c r="D37">
        <v>34</v>
      </c>
      <c r="E37">
        <f>MBA_Ranking[[#This Row],[US NEWS 2024 Rank]]-MBA_Ranking[[#This Row],[New Rank]]</f>
        <v>1</v>
      </c>
      <c r="F37" t="s">
        <v>27</v>
      </c>
      <c r="G37" s="5">
        <v>0.24100000000000002</v>
      </c>
      <c r="H37" s="4">
        <f>(MAX(MBA_Ranking[Acceptance Rate])-(MBA_Ranking[[#This Row],[Acceptance Rate]]))/(MAX(MBA_Ranking[Acceptance Rate])-MIN(MBA_Ranking[Acceptance Rate]))</f>
        <v>0.70599250936329583</v>
      </c>
      <c r="I37" s="24">
        <v>134593</v>
      </c>
      <c r="J37" s="4">
        <f>(MBA_Ranking[[#This Row],[Salary]]-MIN(MBA_Ranking[Salary]))/(MAX(MBA_Ranking[Salary])-MIN(MBA_Ranking[Salary]))</f>
        <v>0.12782087447108603</v>
      </c>
      <c r="K37">
        <v>694</v>
      </c>
      <c r="L37" s="4">
        <f>(MBA_Ranking[[#This Row],[Mean* GMAT]]-MIN(MBA_Ranking[Mean* GMAT]))/(MAX(MBA_Ranking[Mean* GMAT])-MIN(MBA_Ranking[Mean* GMAT]))</f>
        <v>0.40277777777777779</v>
      </c>
      <c r="M37" s="4">
        <v>3.41</v>
      </c>
      <c r="N37" s="4">
        <f>(MBA_Ranking[[#This Row],[Mean* GPA]]-MIN(MBA_Ranking[Mean* GPA]))/(MAX(MBA_Ranking[Mean* GPA])-MIN(MBA_Ranking[Mean* GPA]))</f>
        <v>0.29411764705882409</v>
      </c>
      <c r="O37" s="5">
        <v>0.81200000000000006</v>
      </c>
      <c r="P37" s="5">
        <f>(MBA_Ranking[[#This Row],[Employed at Grad]]-MIN(MBA_Ranking[Employed at Grad]))/(MAX(MBA_Ranking[Employed at Grad])-MIN(MBA_Ranking[Employed at Grad]))</f>
        <v>0.66123778501628672</v>
      </c>
      <c r="Q37" s="5">
        <v>0.92</v>
      </c>
      <c r="R37" s="4">
        <f>(MBA_Ranking[[#This Row],[Employed after 3 mo]]-MIN(MBA_Ranking[Employed after 3 mo]))/(MAX(MBA_Ranking[Employed after 3 mo])-MIN(MBA_Ranking[Employed after 3 mo]))</f>
        <v>0.61744966442953064</v>
      </c>
      <c r="S37" s="4">
        <f>MBA_Ranking[[#This Row],[Normalized Acceptance Rate]]*$V$5+MBA_Ranking[[#This Row],[Normalized Salary]]*$V$6+MBA_Ranking[[#This Row],[Normalized Median GMAT]]*$V$7+MBA_Ranking[[#This Row],[Normalized Median GPA]]*$V$8+MBA_Ranking[[#This Row],[Normalized Employed at Grad]]*$V$9+MBA_Ranking[[#This Row],[Normalized Employed after 3 mo]]*$V$10</f>
        <v>0.4147608163813486</v>
      </c>
    </row>
    <row r="38" spans="2:19" x14ac:dyDescent="0.3">
      <c r="B38" s="9">
        <f>MBA_Ranking[[#This Row],[US NEWS 2024 Rank]]-MBA_Ranking[[#This Row],[New Rank]]</f>
        <v>-2</v>
      </c>
      <c r="C38" s="7">
        <f>_xlfn.RANK.EQ(MBA_Ranking[[#This Row],[Scoring]],MBA_Ranking[Scoring],0)</f>
        <v>34</v>
      </c>
      <c r="D38" s="6">
        <v>32</v>
      </c>
      <c r="E38" s="2">
        <f>MBA_Ranking[[#This Row],[US NEWS 2024 Rank]]-MBA_Ranking[[#This Row],[New Rank]]</f>
        <v>-2</v>
      </c>
      <c r="F38" s="6" t="s">
        <v>46</v>
      </c>
      <c r="G38" s="5">
        <v>0.14199999999999999</v>
      </c>
      <c r="H38" s="8">
        <f>(MAX(MBA_Ranking[Acceptance Rate])-(MBA_Ranking[[#This Row],[Acceptance Rate]]))/(MAX(MBA_Ranking[Acceptance Rate])-MIN(MBA_Ranking[Acceptance Rate]))</f>
        <v>0.89138576779026213</v>
      </c>
      <c r="I38" s="24">
        <v>140445</v>
      </c>
      <c r="J38" s="8">
        <f>(MBA_Ranking[[#This Row],[Salary]]-MIN(MBA_Ranking[Salary]))/(MAX(MBA_Ranking[Salary])-MIN(MBA_Ranking[Salary]))</f>
        <v>0.22161495063469674</v>
      </c>
      <c r="K38" s="6">
        <v>665</v>
      </c>
      <c r="L38" s="8">
        <f>(MBA_Ranking[[#This Row],[Mean* GMAT]]-MIN(MBA_Ranking[Mean* GMAT]))/(MAX(MBA_Ranking[Mean* GMAT])-MIN(MBA_Ranking[Mean* GMAT]))</f>
        <v>0</v>
      </c>
      <c r="M38" s="8">
        <v>3.42</v>
      </c>
      <c r="N38" s="8">
        <f>(MBA_Ranking[[#This Row],[Mean* GPA]]-MIN(MBA_Ranking[Mean* GPA]))/(MAX(MBA_Ranking[Mean* GPA])-MIN(MBA_Ranking[Mean* GPA]))</f>
        <v>0.31372549019607859</v>
      </c>
      <c r="O38" s="5">
        <v>0.83299999999999996</v>
      </c>
      <c r="P38" s="5">
        <f>(MBA_Ranking[[#This Row],[Employed at Grad]]-MIN(MBA_Ranking[Employed at Grad]))/(MAX(MBA_Ranking[Employed at Grad])-MIN(MBA_Ranking[Employed at Grad]))</f>
        <v>0.72964169381107469</v>
      </c>
      <c r="Q38" s="5">
        <v>0.92900000000000005</v>
      </c>
      <c r="R38" s="8">
        <f>(MBA_Ranking[[#This Row],[Employed after 3 mo]]-MIN(MBA_Ranking[Employed after 3 mo]))/(MAX(MBA_Ranking[Employed after 3 mo])-MIN(MBA_Ranking[Employed after 3 mo]))</f>
        <v>0.67785234899328906</v>
      </c>
      <c r="S38" s="8">
        <f>MBA_Ranking[[#This Row],[Normalized Acceptance Rate]]*$V$5+MBA_Ranking[[#This Row],[Normalized Salary]]*$V$6+MBA_Ranking[[#This Row],[Normalized Median GMAT]]*$V$7+MBA_Ranking[[#This Row],[Normalized Median GPA]]*$V$8+MBA_Ranking[[#This Row],[Normalized Employed at Grad]]*$V$9+MBA_Ranking[[#This Row],[Normalized Employed after 3 mo]]*$V$10</f>
        <v>0.40274385824282366</v>
      </c>
    </row>
    <row r="39" spans="2:19" x14ac:dyDescent="0.3">
      <c r="B39" s="9">
        <f>MBA_Ranking[[#This Row],[US NEWS 2024 Rank]]-MBA_Ranking[[#This Row],[New Rank]]</f>
        <v>0</v>
      </c>
      <c r="C39" s="7">
        <f>_xlfn.RANK.EQ(MBA_Ranking[[#This Row],[Scoring]],MBA_Ranking[Scoring],0)</f>
        <v>35</v>
      </c>
      <c r="D39" s="6">
        <v>35</v>
      </c>
      <c r="E39" s="2">
        <f>MBA_Ranking[[#This Row],[US NEWS 2024 Rank]]-MBA_Ranking[[#This Row],[New Rank]]</f>
        <v>0</v>
      </c>
      <c r="F39" s="6" t="s">
        <v>45</v>
      </c>
      <c r="G39" s="5">
        <v>0.46899999999999997</v>
      </c>
      <c r="H39" s="8">
        <f>(MAX(MBA_Ranking[Acceptance Rate])-(MBA_Ranking[[#This Row],[Acceptance Rate]]))/(MAX(MBA_Ranking[Acceptance Rate])-MIN(MBA_Ranking[Acceptance Rate]))</f>
        <v>0.27902621722846443</v>
      </c>
      <c r="I39" s="24">
        <v>141471</v>
      </c>
      <c r="J39" s="8">
        <f>(MBA_Ranking[[#This Row],[Salary]]-MIN(MBA_Ranking[Salary]))/(MAX(MBA_Ranking[Salary])-MIN(MBA_Ranking[Salary]))</f>
        <v>0.23805936658545968</v>
      </c>
      <c r="K39" s="6">
        <v>680</v>
      </c>
      <c r="L39" s="8">
        <f>(MBA_Ranking[[#This Row],[Mean* GMAT]]-MIN(MBA_Ranking[Mean* GMAT]))/(MAX(MBA_Ranking[Mean* GMAT])-MIN(MBA_Ranking[Mean* GMAT]))</f>
        <v>0.20833333333333334</v>
      </c>
      <c r="M39" s="8">
        <v>3.45</v>
      </c>
      <c r="N39" s="8">
        <f>(MBA_Ranking[[#This Row],[Mean* GPA]]-MIN(MBA_Ranking[Mean* GPA]))/(MAX(MBA_Ranking[Mean* GPA])-MIN(MBA_Ranking[Mean* GPA]))</f>
        <v>0.37254901960784376</v>
      </c>
      <c r="O39" s="5">
        <v>0.79100000000000004</v>
      </c>
      <c r="P39" s="5">
        <f>(MBA_Ranking[[#This Row],[Employed at Grad]]-MIN(MBA_Ranking[Employed at Grad]))/(MAX(MBA_Ranking[Employed at Grad])-MIN(MBA_Ranking[Employed at Grad]))</f>
        <v>0.59283387622149841</v>
      </c>
      <c r="Q39" s="5">
        <v>0.91800000000000004</v>
      </c>
      <c r="R39" s="8">
        <f>(MBA_Ranking[[#This Row],[Employed after 3 mo]]-MIN(MBA_Ranking[Employed after 3 mo]))/(MAX(MBA_Ranking[Employed after 3 mo])-MIN(MBA_Ranking[Employed after 3 mo]))</f>
        <v>0.60402684563758435</v>
      </c>
      <c r="S39" s="8">
        <f>MBA_Ranking[[#This Row],[Normalized Acceptance Rate]]*$V$5+MBA_Ranking[[#This Row],[Normalized Salary]]*$V$6+MBA_Ranking[[#This Row],[Normalized Median GMAT]]*$V$7+MBA_Ranking[[#This Row],[Normalized Median GPA]]*$V$8+MBA_Ranking[[#This Row],[Normalized Employed at Grad]]*$V$9+MBA_Ranking[[#This Row],[Normalized Employed after 3 mo]]*$V$10</f>
        <v>0.39682585294059419</v>
      </c>
    </row>
  </sheetData>
  <mergeCells count="5">
    <mergeCell ref="B1:U1"/>
    <mergeCell ref="B2:F2"/>
    <mergeCell ref="W3:X3"/>
    <mergeCell ref="U4:V4"/>
    <mergeCell ref="G2:U2"/>
  </mergeCells>
  <conditionalFormatting sqref="B5:B39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{B19056AB-F7C7-40C4-9AEF-E70867987798}</x14:id>
        </ext>
      </extLst>
    </cfRule>
  </conditionalFormatting>
  <pageMargins left="0.7" right="0.7" top="0.75" bottom="0.75" header="0.3" footer="0.3"/>
  <pageSetup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19056AB-F7C7-40C4-9AEF-E7086798779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B5:B39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MBA 2024 Rankings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Dean Latham</dc:creator>
  <cp:lastModifiedBy>Dean Latham</cp:lastModifiedBy>
  <dcterms:created xsi:type="dcterms:W3CDTF">2024-04-21T19:41:32Z</dcterms:created>
  <dcterms:modified xsi:type="dcterms:W3CDTF">2024-04-22T03:30:15Z</dcterms:modified>
</cp:coreProperties>
</file>